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90" windowWidth="11340" windowHeight="6480" tabRatio="730" activeTab="0"/>
  </bookViews>
  <sheets>
    <sheet name="Descritivo" sheetId="1" r:id="rId1"/>
    <sheet name="Metas" sheetId="2" r:id="rId2"/>
    <sheet name="Acompanhamento" sheetId="3" r:id="rId3"/>
    <sheet name="TabelaConsumo" sheetId="4" r:id="rId4"/>
    <sheet name="Calculo" sheetId="5" r:id="rId5"/>
  </sheets>
  <definedNames>
    <definedName name="MetaPrevista">'Metas'!$E$20</definedName>
  </definedNames>
  <calcPr fullCalcOnLoad="1"/>
</workbook>
</file>

<file path=xl/comments2.xml><?xml version="1.0" encoding="utf-8"?>
<comments xmlns="http://schemas.openxmlformats.org/spreadsheetml/2006/main">
  <authors>
    <author>Jo?o Benito Savastano</author>
  </authors>
  <commentList>
    <comment ref="C3" authorId="0">
      <text>
        <r>
          <rPr>
            <b/>
            <sz val="8"/>
            <rFont val="Tahoma"/>
            <family val="0"/>
          </rPr>
          <t xml:space="preserve">Nesta coluna você deve indicar o consumo realizado no ano anterior. Estes dados são fornecidos na sua conta de energia elétrica.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Nesta coluna você deve indicar o consumo realizado neste ano, desta forma você poderá comparar o consumo contra a meta e o consumo do ano anterior.</t>
        </r>
      </text>
    </comment>
  </commentList>
</comments>
</file>

<file path=xl/comments4.xml><?xml version="1.0" encoding="utf-8"?>
<comments xmlns="http://schemas.openxmlformats.org/spreadsheetml/2006/main">
  <authors>
    <author>Jo?o Benito Savastano</author>
  </authors>
  <commentList>
    <comment ref="B3" authorId="0">
      <text>
        <r>
          <rPr>
            <b/>
            <sz val="8"/>
            <rFont val="Tahoma"/>
            <family val="0"/>
          </rPr>
          <t>Nesta coluna você deve indicar a quantidade de aparelhos que tem na sua casa.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Nesta coluna você pode alterar o consumo do equipamento, de acordo com a especificação do mesmo.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<sst xmlns="http://schemas.openxmlformats.org/spreadsheetml/2006/main" count="143" uniqueCount="124">
  <si>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O cálculo do ICMS é efetuado de conformidade com o Artigo nº 33 da Lei nº 6.374/89, onde o montante do imposto integra a sua própria base de cálculo (cálculo por dentro). Para operacionalizar o cálculo conforme disposto no Artigo nº 33, é adotada a fórmula abaixo, fornecida pelo Departamento Nacional de Águas e Energia Elétrica-DNAEE.</t>
  </si>
  <si>
    <t>Consumo em kWh:</t>
  </si>
  <si>
    <t>Valor do kWh (sem impostos - SP):</t>
  </si>
  <si>
    <t>Valor do consumo:</t>
  </si>
  <si>
    <t>Valor total da Fatura:</t>
  </si>
  <si>
    <t>% de diferença entre os valores:</t>
  </si>
  <si>
    <t>Nº Estimado de Dias de Uso no Mês</t>
  </si>
  <si>
    <t>Tempo Médio de Utilização por Dia</t>
  </si>
  <si>
    <t>Consumo Médio Mensal (kWh)</t>
  </si>
  <si>
    <t>Freezer</t>
  </si>
  <si>
    <t>Geladeira (2portas)</t>
  </si>
  <si>
    <t>Geladeira (1porta)</t>
  </si>
  <si>
    <t>Boiler Elétrico</t>
  </si>
  <si>
    <t>Chuveiro Elétrico</t>
  </si>
  <si>
    <t>Torneira Elétrica</t>
  </si>
  <si>
    <t>Forno a Resistência</t>
  </si>
  <si>
    <t>Secadora de Roupas</t>
  </si>
  <si>
    <t>Cafeteira Elétrica</t>
  </si>
  <si>
    <t>Lavadora de Louças</t>
  </si>
  <si>
    <t>Ventilador</t>
  </si>
  <si>
    <t>TV em Cores (20pol)</t>
  </si>
  <si>
    <t>TV em Cores (14pol)</t>
  </si>
  <si>
    <t>TV (Preto e Branco)</t>
  </si>
  <si>
    <t>Forno Microondas</t>
  </si>
  <si>
    <t>Ferro Elétrico</t>
  </si>
  <si>
    <t>Aspirador de Pó</t>
  </si>
  <si>
    <t>Lavadora de Roupas</t>
  </si>
  <si>
    <t>Secador de Cabelo</t>
  </si>
  <si>
    <t>Bomba D’Agua</t>
  </si>
  <si>
    <t>Aparelho de Som</t>
  </si>
  <si>
    <t>(*) O tempo médio de utilização para geladeiras e freezers refere-se ao período em que o compressor fica ligado para manter o interior na temperatura desejada.</t>
  </si>
  <si>
    <t>Aparelhos Domésticos</t>
  </si>
  <si>
    <t>Potência Média
(em Watts)</t>
  </si>
  <si>
    <t>C=</t>
  </si>
  <si>
    <t>Consumo mensal dos principais eletrodomésticos</t>
  </si>
  <si>
    <t>Ar Condicion. 7.500 BTUs</t>
  </si>
  <si>
    <t>Meta de Consumo Mensal</t>
  </si>
  <si>
    <t>Média de Consumo:</t>
  </si>
  <si>
    <t>Fator de Redução:</t>
  </si>
  <si>
    <t>Acompanhamento do Consumo no Mês</t>
  </si>
  <si>
    <t>Data da 1ª Leitura</t>
  </si>
  <si>
    <t>Data da 2ª Leitura</t>
  </si>
  <si>
    <t>Data da 3ª Leitura</t>
  </si>
  <si>
    <t>Data da 4ª Leitura</t>
  </si>
  <si>
    <t>Valor da Leitura:</t>
  </si>
  <si>
    <t>Consumo Semanal:</t>
  </si>
  <si>
    <t>Meta Prevista (kWh):</t>
  </si>
  <si>
    <t>Impressora</t>
  </si>
  <si>
    <t>As Planilhas estão divididas com as seguintes informações:</t>
  </si>
  <si>
    <t>Informações sobre o seu consumo anterior, metas e demais valores, em tabelas e gráficos.</t>
  </si>
  <si>
    <t>Informações referentes a leitura semanal do seu relógio medidor, para acompanhamento do consumo.</t>
  </si>
  <si>
    <t>Tabela com informações sobre diversos produtos e o seu consumo, para que vc possa calcular quanto de energia elétrica sua casa consome, e o que deve ser desligado.</t>
  </si>
  <si>
    <t>Apresenta uma tabela informando como se calcula o consumo de cada equipamento.</t>
  </si>
  <si>
    <t>O objetivo desta Pasta de Trabalho é fornecer informações referentes ao seu consumo de energia elétrica.</t>
  </si>
  <si>
    <t>Mai</t>
  </si>
  <si>
    <t>Jun</t>
  </si>
  <si>
    <t>Jul</t>
  </si>
  <si>
    <t>Ago</t>
  </si>
  <si>
    <t>Set</t>
  </si>
  <si>
    <t>Out</t>
  </si>
  <si>
    <t>Nov</t>
  </si>
  <si>
    <t>Dez</t>
  </si>
  <si>
    <t>Meses</t>
  </si>
  <si>
    <t>% Red. Real</t>
  </si>
  <si>
    <t>Média</t>
  </si>
  <si>
    <t>Jan</t>
  </si>
  <si>
    <t>Fev</t>
  </si>
  <si>
    <t>Mar</t>
  </si>
  <si>
    <t>Abr</t>
  </si>
  <si>
    <t>Como calcular o ICMS na sua conta de energia elétrica:</t>
  </si>
  <si>
    <t>Consumidor Residencial</t>
  </si>
  <si>
    <t>12%, em relação à conta residencial que apresente consumo mensal até 200 kWh</t>
  </si>
  <si>
    <t>25%, em relação à conta residencial que apresente consumo mensal acima de 200 kWh</t>
  </si>
  <si>
    <t>Estarão isentos, por tempo indeterminado, os fornecimentos residenciais que apresentem consumo mensal de até 50 kW.</t>
  </si>
  <si>
    <t>Esta informação consta na conta que você recebe mensalmente.</t>
  </si>
  <si>
    <t>Recomenda-se que a data da primeira e última leitura coinsida com a leitura realizada pela Distribuidora.</t>
  </si>
  <si>
    <t>Data da Leitura Inicial</t>
  </si>
  <si>
    <t>Média de consumo kWh/dia:</t>
  </si>
  <si>
    <t>% Acum no mês:</t>
  </si>
  <si>
    <t>Consumo Acumulado:</t>
  </si>
  <si>
    <t>Num de Aparelhos na Casa</t>
  </si>
  <si>
    <t>Computador</t>
  </si>
  <si>
    <t>Lâmpadas</t>
  </si>
  <si>
    <t>Aonde:</t>
  </si>
  <si>
    <t>Reduza o consumo eliminando o disperdício</t>
  </si>
  <si>
    <t>A fórmula que é utilizada para o cálculo do consumo de energia elétrica</t>
  </si>
  <si>
    <t>por aparelho é o seguinte:</t>
  </si>
  <si>
    <t>Pot x Tempo x Num Dias</t>
  </si>
  <si>
    <t>C</t>
  </si>
  <si>
    <t>Pot</t>
  </si>
  <si>
    <t>Tempo</t>
  </si>
  <si>
    <t>Num Dias</t>
  </si>
  <si>
    <t>Potência média do aparelho, em Watts.</t>
  </si>
  <si>
    <t>Tempo médio de utilização do aparelho, por dia, em minutos.</t>
  </si>
  <si>
    <t>Consumo estimado do aparelho, em kWh.</t>
  </si>
  <si>
    <t>Número de dias que o aparelho é utilizado ao longo do mês.</t>
  </si>
  <si>
    <t>(**) Considerados 5 (cinco) banhos por dia de 8 (oito) minutos cada.</t>
  </si>
  <si>
    <t xml:space="preserve">   Meta do Mês (kWh):</t>
  </si>
  <si>
    <t xml:space="preserve">   Meta Consumo/Dia (kWh):</t>
  </si>
  <si>
    <t xml:space="preserve">             Mês/Ano:</t>
  </si>
  <si>
    <t>..................................................................................................................</t>
  </si>
  <si>
    <t>» Metas</t>
  </si>
  <si>
    <t>» Acompanhamento</t>
  </si>
  <si>
    <t>» Tabela Consumo</t>
  </si>
  <si>
    <t>» Cálculo</t>
  </si>
  <si>
    <t>Esta forma, o ICMS cobrado, na verdade, não é de 25%, para o caso das residências com consumo                  acima de 200 kWh, conforme apresentado abaixo:</t>
  </si>
  <si>
    <t xml:space="preserve"> Células que estão pintadas de amarelas devem ser editadas pelo usuário.</t>
  </si>
  <si>
    <t>% Cota para o 1º período:</t>
  </si>
  <si>
    <t>% Cota para o 2º período:</t>
  </si>
  <si>
    <t>% Cota para o 3º período:</t>
  </si>
  <si>
    <t>% Cota para o 4º período:</t>
  </si>
  <si>
    <t>Dias corridos da última leitura:</t>
  </si>
  <si>
    <t>Valor do Consumo / 0.75 = Valor total da Fatura.</t>
  </si>
  <si>
    <t>Total do Consumo de energia na sua residência (em kWh):</t>
  </si>
  <si>
    <t>Tel/Fax: (11) 3887-4660</t>
  </si>
  <si>
    <t xml:space="preserve">Mondial Informática S/C. Ltda. </t>
  </si>
  <si>
    <t>Av. Bernardino de Campos, 98 - 2º andar - Paraíso - Cep 04004-040 -  São Paulo - SP</t>
  </si>
  <si>
    <t>.............................................................................................................................................................................</t>
  </si>
  <si>
    <t>site:  http://www.mondial.com.br     -       email:  info@mondial.com.br</t>
  </si>
  <si>
    <t>Meta 2003</t>
  </si>
  <si>
    <t>Consumo 2002</t>
  </si>
  <si>
    <t>Consumo 2003</t>
  </si>
  <si>
    <t>Distribuição gratuita: www.josevalter.com.br</t>
  </si>
  <si>
    <t>DISTRIBUIÇÃO GRATUITA:  www.josevalter.com.br  - jvpa@josevalter.com.br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</si>
</sst>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;;;"/>
    <numFmt numFmtId="178" formatCode="dd/mmm/yyyy\ \-\ ddd"/>
    <numFmt numFmtId="179" formatCode="&quot;R$ &quot;#,##0.00"/>
    <numFmt numFmtId="180" formatCode="[$-416]dddd\,\ d&quot; de &quot;mmmm&quot; de &quot;yyyy"/>
    <numFmt numFmtId="181" formatCode="\(*)\ \ hh:mm"/>
    <numFmt numFmtId="182" formatCode="\*\ \ hh:mm"/>
    <numFmt numFmtId="183" formatCode="\** \ hh:mm"/>
    <numFmt numFmtId="184" formatCode="\*\*\ \ hh:mm"/>
  </numFmts>
  <fonts count="3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0"/>
    </font>
    <font>
      <b/>
      <sz val="8.75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53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Verdana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53"/>
      <name val="Verdana"/>
      <family val="2"/>
    </font>
    <font>
      <sz val="10"/>
      <color indexed="62"/>
      <name val="Verdana"/>
      <family val="2"/>
    </font>
    <font>
      <sz val="20"/>
      <name val="Arial"/>
      <family val="0"/>
    </font>
    <font>
      <b/>
      <u val="single"/>
      <sz val="10"/>
      <color indexed="54"/>
      <name val="Verdana"/>
      <family val="2"/>
    </font>
    <font>
      <b/>
      <sz val="10"/>
      <color indexed="9"/>
      <name val="Verdana"/>
      <family val="2"/>
    </font>
    <font>
      <b/>
      <sz val="12"/>
      <color indexed="53"/>
      <name val="Verdana"/>
      <family val="2"/>
    </font>
    <font>
      <b/>
      <sz val="10"/>
      <color indexed="10"/>
      <name val="Verdana"/>
      <family val="2"/>
    </font>
    <font>
      <sz val="10"/>
      <color indexed="48"/>
      <name val="Arial"/>
      <family val="2"/>
    </font>
    <font>
      <b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justify" vertical="top" wrapText="1"/>
    </xf>
    <xf numFmtId="176" fontId="0" fillId="2" borderId="0" xfId="0" applyNumberFormat="1" applyFill="1" applyAlignment="1">
      <alignment horizontal="center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top" wrapText="1"/>
    </xf>
    <xf numFmtId="20" fontId="1" fillId="2" borderId="7" xfId="0" applyNumberFormat="1" applyFont="1" applyFill="1" applyBorder="1" applyAlignment="1">
      <alignment horizontal="right" vertical="top" wrapText="1"/>
    </xf>
    <xf numFmtId="182" fontId="1" fillId="2" borderId="7" xfId="0" applyNumberFormat="1" applyFont="1" applyFill="1" applyBorder="1" applyAlignment="1">
      <alignment horizontal="right" vertical="top" wrapText="1"/>
    </xf>
    <xf numFmtId="184" fontId="1" fillId="2" borderId="7" xfId="0" applyNumberFormat="1" applyFont="1" applyFill="1" applyBorder="1" applyAlignment="1">
      <alignment horizontal="right" vertical="top" wrapText="1"/>
    </xf>
    <xf numFmtId="20" fontId="1" fillId="2" borderId="10" xfId="0" applyNumberFormat="1" applyFont="1" applyFill="1" applyBorder="1" applyAlignment="1">
      <alignment horizontal="right" vertical="top" wrapText="1"/>
    </xf>
    <xf numFmtId="0" fontId="10" fillId="3" borderId="7" xfId="0" applyFont="1" applyFill="1" applyBorder="1" applyAlignment="1">
      <alignment/>
    </xf>
    <xf numFmtId="176" fontId="10" fillId="3" borderId="7" xfId="0" applyNumberFormat="1" applyFont="1" applyFill="1" applyBorder="1" applyAlignment="1">
      <alignment/>
    </xf>
    <xf numFmtId="176" fontId="11" fillId="3" borderId="0" xfId="0" applyNumberFormat="1" applyFont="1" applyFill="1" applyAlignment="1">
      <alignment/>
    </xf>
    <xf numFmtId="3" fontId="11" fillId="3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center" wrapText="1"/>
    </xf>
    <xf numFmtId="3" fontId="0" fillId="2" borderId="7" xfId="0" applyNumberFormat="1" applyFill="1" applyBorder="1" applyAlignment="1">
      <alignment/>
    </xf>
    <xf numFmtId="3" fontId="9" fillId="0" borderId="7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178" fontId="10" fillId="4" borderId="2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9" fontId="9" fillId="0" borderId="12" xfId="19" applyFont="1" applyBorder="1" applyAlignment="1">
      <alignment/>
    </xf>
    <xf numFmtId="9" fontId="9" fillId="5" borderId="12" xfId="19" applyFont="1" applyFill="1" applyBorder="1" applyAlignment="1">
      <alignment/>
    </xf>
    <xf numFmtId="4" fontId="9" fillId="5" borderId="1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5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4" fontId="11" fillId="3" borderId="16" xfId="0" applyNumberFormat="1" applyFont="1" applyFill="1" applyBorder="1" applyAlignment="1">
      <alignment/>
    </xf>
    <xf numFmtId="0" fontId="16" fillId="6" borderId="0" xfId="0" applyFont="1" applyFill="1" applyBorder="1" applyAlignment="1">
      <alignment horizontal="right"/>
    </xf>
    <xf numFmtId="4" fontId="11" fillId="6" borderId="0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4" xfId="0" applyFont="1" applyBorder="1" applyAlignment="1">
      <alignment/>
    </xf>
    <xf numFmtId="0" fontId="12" fillId="0" borderId="5" xfId="0" applyFont="1" applyBorder="1" applyAlignment="1">
      <alignment/>
    </xf>
    <xf numFmtId="11" fontId="0" fillId="0" borderId="0" xfId="0" applyNumberFormat="1" applyAlignment="1">
      <alignment/>
    </xf>
    <xf numFmtId="11" fontId="11" fillId="3" borderId="14" xfId="0" applyNumberFormat="1" applyFont="1" applyFill="1" applyBorder="1" applyAlignment="1">
      <alignment horizontal="center" vertical="top" wrapText="1"/>
    </xf>
    <xf numFmtId="4" fontId="18" fillId="0" borderId="18" xfId="0" applyNumberFormat="1" applyFont="1" applyBorder="1" applyAlignment="1">
      <alignment horizontal="right" vertical="top" wrapText="1"/>
    </xf>
    <xf numFmtId="0" fontId="19" fillId="5" borderId="7" xfId="0" applyFont="1" applyFill="1" applyBorder="1" applyAlignment="1">
      <alignment horizontal="justify" vertical="top" wrapText="1"/>
    </xf>
    <xf numFmtId="0" fontId="1" fillId="5" borderId="7" xfId="0" applyFont="1" applyFill="1" applyBorder="1" applyAlignment="1">
      <alignment horizontal="justify" vertical="top" wrapText="1"/>
    </xf>
    <xf numFmtId="0" fontId="1" fillId="5" borderId="10" xfId="0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NumberFormat="1" applyFont="1" applyAlignment="1">
      <alignment/>
    </xf>
    <xf numFmtId="0" fontId="17" fillId="5" borderId="7" xfId="0" applyFont="1" applyFill="1" applyBorder="1" applyAlignment="1">
      <alignment/>
    </xf>
    <xf numFmtId="0" fontId="24" fillId="3" borderId="7" xfId="0" applyFont="1" applyFill="1" applyBorder="1" applyAlignment="1">
      <alignment/>
    </xf>
    <xf numFmtId="179" fontId="17" fillId="5" borderId="7" xfId="0" applyNumberFormat="1" applyFont="1" applyFill="1" applyBorder="1" applyAlignment="1">
      <alignment/>
    </xf>
    <xf numFmtId="0" fontId="23" fillId="0" borderId="5" xfId="15" applyFont="1" applyBorder="1" applyAlignment="1">
      <alignment horizontal="right"/>
    </xf>
    <xf numFmtId="0" fontId="23" fillId="0" borderId="19" xfId="15" applyFont="1" applyBorder="1" applyAlignment="1">
      <alignment horizontal="right" vertical="center"/>
    </xf>
    <xf numFmtId="0" fontId="23" fillId="0" borderId="20" xfId="15" applyFont="1" applyBorder="1" applyAlignment="1">
      <alignment horizontal="right"/>
    </xf>
    <xf numFmtId="0" fontId="23" fillId="0" borderId="20" xfId="15" applyFont="1" applyBorder="1" applyAlignment="1">
      <alignment horizontal="right" vertical="center"/>
    </xf>
    <xf numFmtId="10" fontId="26" fillId="5" borderId="7" xfId="0" applyNumberFormat="1" applyFont="1" applyFill="1" applyBorder="1" applyAlignment="1">
      <alignment/>
    </xf>
    <xf numFmtId="0" fontId="28" fillId="0" borderId="0" xfId="0" applyFont="1" applyAlignment="1">
      <alignment vertical="center"/>
    </xf>
    <xf numFmtId="0" fontId="12" fillId="2" borderId="7" xfId="0" applyFont="1" applyFill="1" applyBorder="1" applyAlignment="1">
      <alignment/>
    </xf>
    <xf numFmtId="0" fontId="0" fillId="0" borderId="0" xfId="0" applyAlignment="1">
      <alignment horizontal="center"/>
    </xf>
    <xf numFmtId="9" fontId="9" fillId="0" borderId="12" xfId="19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9" fontId="9" fillId="5" borderId="3" xfId="19" applyFont="1" applyFill="1" applyBorder="1" applyAlignment="1">
      <alignment/>
    </xf>
    <xf numFmtId="0" fontId="30" fillId="0" borderId="0" xfId="0" applyFont="1" applyAlignment="1">
      <alignment/>
    </xf>
    <xf numFmtId="0" fontId="17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4" fillId="3" borderId="19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4" fillId="3" borderId="19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0" fontId="24" fillId="3" borderId="12" xfId="0" applyFont="1" applyFill="1" applyBorder="1" applyAlignment="1">
      <alignment horizontal="left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24" fillId="3" borderId="20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12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3" borderId="19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7" fillId="7" borderId="19" xfId="0" applyFont="1" applyFill="1" applyBorder="1" applyAlignment="1">
      <alignment horizontal="center"/>
    </xf>
    <xf numFmtId="0" fontId="27" fillId="7" borderId="20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3" fillId="0" borderId="0" xfId="0" applyFont="1" applyAlignment="1">
      <alignment wrapText="1"/>
    </xf>
    <xf numFmtId="0" fontId="16" fillId="3" borderId="1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/>
        <i val="0"/>
        <color rgb="FFFF6600"/>
      </font>
      <border/>
    </dxf>
    <dxf>
      <font>
        <b/>
        <i val="0"/>
        <color rgb="FFC0C0C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3025"/>
          <c:w val="0.864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Metas!$C$3</c:f>
              <c:strCache>
                <c:ptCount val="1"/>
                <c:pt idx="0">
                  <c:v>Consumo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Metas!$C$4:$C$15</c:f>
              <c:numCache>
                <c:ptCount val="12"/>
                <c:pt idx="0">
                  <c:v>110</c:v>
                </c:pt>
                <c:pt idx="1">
                  <c:v>260</c:v>
                </c:pt>
                <c:pt idx="2">
                  <c:v>340</c:v>
                </c:pt>
                <c:pt idx="3">
                  <c:v>360</c:v>
                </c:pt>
                <c:pt idx="4">
                  <c:v>371</c:v>
                </c:pt>
                <c:pt idx="5">
                  <c:v>460</c:v>
                </c:pt>
                <c:pt idx="6">
                  <c:v>370</c:v>
                </c:pt>
                <c:pt idx="7">
                  <c:v>510</c:v>
                </c:pt>
                <c:pt idx="8">
                  <c:v>430</c:v>
                </c:pt>
                <c:pt idx="9">
                  <c:v>340</c:v>
                </c:pt>
                <c:pt idx="10">
                  <c:v>320</c:v>
                </c:pt>
                <c:pt idx="11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Metas!$D$3</c:f>
              <c:strCache>
                <c:ptCount val="1"/>
                <c:pt idx="0">
                  <c:v>Meta 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Metas!$D$4:$D$15</c:f>
              <c:numCache>
                <c:ptCount val="12"/>
                <c:pt idx="0">
                  <c:v>320.26666666666665</c:v>
                </c:pt>
                <c:pt idx="1">
                  <c:v>320.26666666666665</c:v>
                </c:pt>
                <c:pt idx="2">
                  <c:v>320.26666666666665</c:v>
                </c:pt>
                <c:pt idx="3">
                  <c:v>320.26666666666665</c:v>
                </c:pt>
                <c:pt idx="4">
                  <c:v>320.26666666666665</c:v>
                </c:pt>
                <c:pt idx="5">
                  <c:v>320.26666666666665</c:v>
                </c:pt>
                <c:pt idx="6">
                  <c:v>320.26666666666665</c:v>
                </c:pt>
                <c:pt idx="7">
                  <c:v>320.26666666666665</c:v>
                </c:pt>
                <c:pt idx="8">
                  <c:v>320.26666666666665</c:v>
                </c:pt>
                <c:pt idx="9">
                  <c:v>320.26666666666665</c:v>
                </c:pt>
                <c:pt idx="10">
                  <c:v>320.26666666666665</c:v>
                </c:pt>
                <c:pt idx="11">
                  <c:v>320.26666666666665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Metas!$E$3</c:f>
              <c:strCache>
                <c:ptCount val="1"/>
                <c:pt idx="0">
                  <c:v>Consumo 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Metas!$B$4:$B$15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Metas!$E$4:$E$15</c:f>
              <c:numCache>
                <c:ptCount val="12"/>
                <c:pt idx="0">
                  <c:v>200</c:v>
                </c:pt>
                <c:pt idx="1">
                  <c:v>320</c:v>
                </c:pt>
                <c:pt idx="2">
                  <c:v>270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145"/>
          <c:w val="0.97225"/>
          <c:h val="0.17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Descritivo!A1" /><Relationship Id="rId4" Type="http://schemas.openxmlformats.org/officeDocument/2006/relationships/hyperlink" Target="#Descritivo!A1" /><Relationship Id="rId5" Type="http://schemas.openxmlformats.org/officeDocument/2006/relationships/image" Target="../media/image5.png" /><Relationship Id="rId6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3.png" /><Relationship Id="rId9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escritivo!A1" /><Relationship Id="rId3" Type="http://schemas.openxmlformats.org/officeDocument/2006/relationships/hyperlink" Target="#Descritivo!A1" /><Relationship Id="rId4" Type="http://schemas.openxmlformats.org/officeDocument/2006/relationships/image" Target="../media/image5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428625</xdr:rowOff>
    </xdr:from>
    <xdr:to>
      <xdr:col>9</xdr:col>
      <xdr:colOff>361950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286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304800</xdr:rowOff>
    </xdr:from>
    <xdr:to>
      <xdr:col>10</xdr:col>
      <xdr:colOff>381000</xdr:colOff>
      <xdr:row>0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04800"/>
          <a:ext cx="1924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1114425</xdr:rowOff>
    </xdr:from>
    <xdr:to>
      <xdr:col>0</xdr:col>
      <xdr:colOff>371475</xdr:colOff>
      <xdr:row>35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114425"/>
          <a:ext cx="85725" cy="831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32</xdr:row>
      <xdr:rowOff>104775</xdr:rowOff>
    </xdr:from>
    <xdr:to>
      <xdr:col>10</xdr:col>
      <xdr:colOff>514350</xdr:colOff>
      <xdr:row>34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895350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6</xdr:col>
      <xdr:colOff>238125</xdr:colOff>
      <xdr:row>0</xdr:row>
      <xdr:rowOff>1047750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525"/>
          <a:ext cx="4267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57150</xdr:rowOff>
    </xdr:from>
    <xdr:to>
      <xdr:col>11</xdr:col>
      <xdr:colOff>152400</xdr:colOff>
      <xdr:row>36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57150"/>
          <a:ext cx="95250" cy="950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</xdr:row>
      <xdr:rowOff>0</xdr:rowOff>
    </xdr:from>
    <xdr:to>
      <xdr:col>11</xdr:col>
      <xdr:colOff>114300</xdr:colOff>
      <xdr:row>16</xdr:row>
      <xdr:rowOff>28575</xdr:rowOff>
    </xdr:to>
    <xdr:graphicFrame>
      <xdr:nvGraphicFramePr>
        <xdr:cNvPr id="1" name="Chart 4"/>
        <xdr:cNvGraphicFramePr/>
      </xdr:nvGraphicFramePr>
      <xdr:xfrm>
        <a:off x="3333750" y="1047750"/>
        <a:ext cx="3181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352425</xdr:colOff>
      <xdr:row>0</xdr:row>
      <xdr:rowOff>285750</xdr:rowOff>
    </xdr:from>
    <xdr:to>
      <xdr:col>9</xdr:col>
      <xdr:colOff>428625</xdr:colOff>
      <xdr:row>0</xdr:row>
      <xdr:rowOff>514350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17</xdr:row>
      <xdr:rowOff>19050</xdr:rowOff>
    </xdr:from>
    <xdr:to>
      <xdr:col>11</xdr:col>
      <xdr:colOff>19050</xdr:colOff>
      <xdr:row>19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36480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4</xdr:col>
      <xdr:colOff>371475</xdr:colOff>
      <xdr:row>0</xdr:row>
      <xdr:rowOff>590550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228600</xdr:rowOff>
    </xdr:from>
    <xdr:to>
      <xdr:col>9</xdr:col>
      <xdr:colOff>276225</xdr:colOff>
      <xdr:row>0</xdr:row>
      <xdr:rowOff>457200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286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32</xdr:row>
      <xdr:rowOff>38100</xdr:rowOff>
    </xdr:from>
    <xdr:to>
      <xdr:col>10</xdr:col>
      <xdr:colOff>314325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546735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95250</xdr:rowOff>
    </xdr:from>
    <xdr:to>
      <xdr:col>0</xdr:col>
      <xdr:colOff>457200</xdr:colOff>
      <xdr:row>11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20288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0</xdr:rowOff>
    </xdr:from>
    <xdr:to>
      <xdr:col>0</xdr:col>
      <xdr:colOff>466725</xdr:colOff>
      <xdr:row>15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6384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9525</xdr:rowOff>
    </xdr:from>
    <xdr:to>
      <xdr:col>0</xdr:col>
      <xdr:colOff>457200</xdr:colOff>
      <xdr:row>20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3528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142875</xdr:rowOff>
    </xdr:from>
    <xdr:to>
      <xdr:col>0</xdr:col>
      <xdr:colOff>466725</xdr:colOff>
      <xdr:row>25</xdr:row>
      <xdr:rowOff>95250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40290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552450</xdr:colOff>
      <xdr:row>0</xdr:row>
      <xdr:rowOff>590550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219075</xdr:rowOff>
    </xdr:from>
    <xdr:to>
      <xdr:col>6</xdr:col>
      <xdr:colOff>800100</xdr:colOff>
      <xdr:row>0</xdr:row>
      <xdr:rowOff>447675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19075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35</xdr:row>
      <xdr:rowOff>133350</xdr:rowOff>
    </xdr:from>
    <xdr:to>
      <xdr:col>6</xdr:col>
      <xdr:colOff>847725</xdr:colOff>
      <xdr:row>38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72485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1514475</xdr:colOff>
      <xdr:row>0</xdr:row>
      <xdr:rowOff>590550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32</xdr:row>
      <xdr:rowOff>57150</xdr:rowOff>
    </xdr:from>
    <xdr:to>
      <xdr:col>5</xdr:col>
      <xdr:colOff>228600</xdr:colOff>
      <xdr:row>33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8293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266700</xdr:rowOff>
    </xdr:from>
    <xdr:to>
      <xdr:col>8</xdr:col>
      <xdr:colOff>571500</xdr:colOff>
      <xdr:row>0</xdr:row>
      <xdr:rowOff>495300</xdr:rowOff>
    </xdr:to>
    <xdr:pic>
      <xdr:nvPicPr>
        <xdr:cNvPr id="2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67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17</xdr:row>
      <xdr:rowOff>19050</xdr:rowOff>
    </xdr:from>
    <xdr:to>
      <xdr:col>8</xdr:col>
      <xdr:colOff>647700</xdr:colOff>
      <xdr:row>19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33623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4</xdr:col>
      <xdr:colOff>247650</xdr:colOff>
      <xdr:row>0</xdr:row>
      <xdr:rowOff>590550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9525"/>
          <a:ext cx="2381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showRowColHeaders="0" tabSelected="1" workbookViewId="0" topLeftCell="A14">
      <selection activeCell="H33" sqref="H33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0.85546875" style="0" customWidth="1"/>
    <col min="6" max="6" width="10.7109375" style="0" customWidth="1"/>
  </cols>
  <sheetData>
    <row r="1" ht="96.75" customHeight="1"/>
    <row r="2" spans="1:12" ht="25.5" customHeight="1">
      <c r="A2" s="71"/>
      <c r="B2" s="94" t="s">
        <v>53</v>
      </c>
      <c r="C2" s="94"/>
      <c r="D2" s="94"/>
      <c r="E2" s="94"/>
      <c r="F2" s="94"/>
      <c r="G2" s="94"/>
      <c r="H2" s="94"/>
      <c r="I2" s="94"/>
      <c r="J2" s="94"/>
      <c r="K2" s="94"/>
      <c r="L2" s="71"/>
    </row>
    <row r="3" spans="1:12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71"/>
      <c r="C4" s="71"/>
      <c r="D4" s="84"/>
      <c r="E4" s="33" t="s">
        <v>106</v>
      </c>
      <c r="F4" s="71"/>
      <c r="G4" s="71"/>
      <c r="H4" s="71"/>
      <c r="I4" s="71"/>
      <c r="J4" s="71"/>
      <c r="K4" s="71"/>
      <c r="L4" s="71"/>
    </row>
    <row r="5" spans="1:12" ht="26.25" customHeight="1">
      <c r="A5" s="71"/>
      <c r="B5" s="83" t="s">
        <v>48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4" customHeight="1">
      <c r="A6" s="71"/>
      <c r="B6" s="79" t="s">
        <v>101</v>
      </c>
      <c r="C6" s="80"/>
      <c r="D6" s="101" t="s">
        <v>49</v>
      </c>
      <c r="E6" s="102"/>
      <c r="F6" s="102"/>
      <c r="G6" s="102"/>
      <c r="H6" s="102"/>
      <c r="I6" s="102"/>
      <c r="J6" s="102"/>
      <c r="K6" s="103"/>
      <c r="L6" s="71"/>
    </row>
    <row r="7" spans="1:12" ht="29.25" customHeight="1">
      <c r="A7" s="71"/>
      <c r="B7" s="79" t="s">
        <v>102</v>
      </c>
      <c r="C7" s="81"/>
      <c r="D7" s="101" t="s">
        <v>50</v>
      </c>
      <c r="E7" s="102"/>
      <c r="F7" s="102"/>
      <c r="G7" s="102"/>
      <c r="H7" s="102"/>
      <c r="I7" s="102"/>
      <c r="J7" s="102"/>
      <c r="K7" s="103"/>
      <c r="L7" s="71"/>
    </row>
    <row r="8" spans="1:13" ht="44.25" customHeight="1">
      <c r="A8" s="71"/>
      <c r="B8" s="79" t="s">
        <v>103</v>
      </c>
      <c r="C8" s="81"/>
      <c r="D8" s="98" t="s">
        <v>51</v>
      </c>
      <c r="E8" s="99"/>
      <c r="F8" s="99"/>
      <c r="G8" s="99"/>
      <c r="H8" s="99"/>
      <c r="I8" s="99"/>
      <c r="J8" s="99"/>
      <c r="K8" s="100"/>
      <c r="L8" s="72"/>
      <c r="M8" s="70"/>
    </row>
    <row r="9" spans="1:12" ht="25.5" customHeight="1">
      <c r="A9" s="71"/>
      <c r="B9" s="79" t="s">
        <v>104</v>
      </c>
      <c r="C9" s="78"/>
      <c r="D9" s="104" t="s">
        <v>52</v>
      </c>
      <c r="E9" s="105"/>
      <c r="F9" s="105"/>
      <c r="G9" s="105"/>
      <c r="H9" s="105"/>
      <c r="I9" s="105"/>
      <c r="J9" s="105"/>
      <c r="K9" s="106"/>
      <c r="L9" s="71"/>
    </row>
    <row r="10" spans="1:12" ht="12.75">
      <c r="A10" s="71"/>
      <c r="B10" s="73"/>
      <c r="C10" s="73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5">
      <c r="A11" s="71"/>
      <c r="B11" s="93" t="s">
        <v>69</v>
      </c>
      <c r="C11" s="93"/>
      <c r="D11" s="93"/>
      <c r="E11" s="93"/>
      <c r="F11" s="93"/>
      <c r="G11" s="93"/>
      <c r="H11" s="93"/>
      <c r="I11" s="71"/>
      <c r="J11" s="71"/>
      <c r="K11" s="71"/>
      <c r="L11" s="71"/>
    </row>
    <row r="12" spans="1:12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.75">
      <c r="A13" s="71"/>
      <c r="B13" s="90" t="s">
        <v>70</v>
      </c>
      <c r="C13" s="90"/>
      <c r="D13" s="90"/>
      <c r="E13" s="90"/>
      <c r="F13" s="90"/>
      <c r="G13" s="90"/>
      <c r="H13" s="90"/>
      <c r="I13" s="90"/>
      <c r="J13" s="90"/>
      <c r="K13" s="90"/>
      <c r="L13" s="71"/>
    </row>
    <row r="14" spans="1:12" ht="12.75">
      <c r="A14" s="71"/>
      <c r="B14" s="74" t="s">
        <v>71</v>
      </c>
      <c r="C14" s="74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.75">
      <c r="A15" s="71"/>
      <c r="B15" s="74" t="s">
        <v>72</v>
      </c>
      <c r="C15" s="74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6.25" customHeight="1">
      <c r="A16" s="71"/>
      <c r="B16" s="110" t="s">
        <v>73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71"/>
    </row>
    <row r="17" spans="1:12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60.75" customHeight="1">
      <c r="A18" s="71"/>
      <c r="B18" s="107" t="s">
        <v>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71"/>
    </row>
    <row r="19" spans="1:12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2.75">
      <c r="A20" s="71"/>
      <c r="B20" s="111" t="s">
        <v>112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71"/>
    </row>
    <row r="21" spans="1:12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7.75" customHeight="1">
      <c r="A22" s="71"/>
      <c r="B22" s="91" t="s">
        <v>105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71"/>
      <c r="B24" s="95" t="s">
        <v>1</v>
      </c>
      <c r="C24" s="96"/>
      <c r="D24" s="96"/>
      <c r="E24" s="97"/>
      <c r="F24" s="75">
        <v>360</v>
      </c>
      <c r="G24" s="71"/>
      <c r="H24" s="71"/>
      <c r="I24" s="71"/>
      <c r="J24" s="71"/>
      <c r="K24" s="71"/>
      <c r="L24" s="71"/>
    </row>
    <row r="25" spans="1:12" ht="12.75">
      <c r="A25" s="71"/>
      <c r="B25" s="76" t="s">
        <v>2</v>
      </c>
      <c r="C25" s="76"/>
      <c r="D25" s="76"/>
      <c r="E25" s="76"/>
      <c r="F25" s="75">
        <v>0.18035</v>
      </c>
      <c r="G25" s="71"/>
      <c r="H25" s="71"/>
      <c r="I25" s="71"/>
      <c r="J25" s="71"/>
      <c r="K25" s="71"/>
      <c r="L25" s="71"/>
    </row>
    <row r="26" spans="1:12" ht="12.75">
      <c r="A26" s="71"/>
      <c r="B26" s="95" t="s">
        <v>3</v>
      </c>
      <c r="C26" s="96"/>
      <c r="D26" s="96"/>
      <c r="E26" s="97"/>
      <c r="F26" s="77">
        <f>F24*F25</f>
        <v>64.926</v>
      </c>
      <c r="G26" s="71"/>
      <c r="H26" s="71"/>
      <c r="I26" s="71"/>
      <c r="J26" s="71"/>
      <c r="K26" s="71"/>
      <c r="L26" s="71"/>
    </row>
    <row r="27" spans="1:12" ht="12.75">
      <c r="A27" s="71"/>
      <c r="B27" s="92"/>
      <c r="C27" s="108"/>
      <c r="D27" s="108"/>
      <c r="E27" s="109"/>
      <c r="F27" s="75"/>
      <c r="G27" s="71"/>
      <c r="H27" s="71"/>
      <c r="I27" s="71"/>
      <c r="J27" s="71"/>
      <c r="K27" s="71"/>
      <c r="L27" s="71"/>
    </row>
    <row r="28" spans="1:12" ht="12.75">
      <c r="A28" s="71"/>
      <c r="B28" s="95" t="s">
        <v>4</v>
      </c>
      <c r="C28" s="96"/>
      <c r="D28" s="96"/>
      <c r="E28" s="97"/>
      <c r="F28" s="77">
        <f>F26/0.75</f>
        <v>86.568</v>
      </c>
      <c r="G28" s="71"/>
      <c r="H28" s="71"/>
      <c r="I28" s="71"/>
      <c r="J28" s="71"/>
      <c r="K28" s="71"/>
      <c r="L28" s="71"/>
    </row>
    <row r="29" spans="1:12" ht="12.75">
      <c r="A29" s="71"/>
      <c r="B29" s="92"/>
      <c r="C29" s="108"/>
      <c r="D29" s="108"/>
      <c r="E29" s="109"/>
      <c r="F29" s="75"/>
      <c r="G29" s="71"/>
      <c r="H29" s="71"/>
      <c r="I29" s="71"/>
      <c r="J29" s="71"/>
      <c r="K29" s="71"/>
      <c r="L29" s="71"/>
    </row>
    <row r="30" spans="1:12" ht="12.75">
      <c r="A30" s="71"/>
      <c r="B30" s="95" t="s">
        <v>5</v>
      </c>
      <c r="C30" s="96"/>
      <c r="D30" s="96"/>
      <c r="E30" s="97"/>
      <c r="F30" s="82">
        <f>(F28-F26)/F26</f>
        <v>0.33333333333333326</v>
      </c>
      <c r="G30" s="71"/>
      <c r="H30" s="71"/>
      <c r="I30" s="71"/>
      <c r="J30" s="71"/>
      <c r="K30" s="71"/>
      <c r="L30" s="71"/>
    </row>
    <row r="32" spans="2:11" ht="37.5" customHeight="1">
      <c r="B32" s="112" t="s">
        <v>117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7" ht="12.75" customHeight="1">
      <c r="B33" s="113" t="s">
        <v>115</v>
      </c>
      <c r="C33" s="113"/>
      <c r="D33" s="113"/>
      <c r="E33" s="85"/>
      <c r="F33" s="85"/>
      <c r="G33" s="85"/>
    </row>
    <row r="34" spans="2:7" ht="12.75">
      <c r="B34" s="114" t="s">
        <v>116</v>
      </c>
      <c r="C34" s="114"/>
      <c r="D34" s="114"/>
      <c r="E34" s="114"/>
      <c r="F34" s="114"/>
      <c r="G34" s="85"/>
    </row>
    <row r="35" spans="2:7" ht="12.75" customHeight="1">
      <c r="B35" s="114" t="s">
        <v>118</v>
      </c>
      <c r="C35" s="114"/>
      <c r="D35" s="114"/>
      <c r="E35" s="114"/>
      <c r="F35" s="114"/>
      <c r="G35" s="85"/>
    </row>
    <row r="36" spans="2:7" ht="12.75" customHeight="1">
      <c r="B36" s="89" t="s">
        <v>114</v>
      </c>
      <c r="C36" s="85"/>
      <c r="D36" s="85"/>
      <c r="E36" s="85"/>
      <c r="F36" s="85"/>
      <c r="G36" s="85"/>
    </row>
    <row r="37" spans="2:7" ht="21" customHeight="1">
      <c r="B37" s="85"/>
      <c r="C37" s="85"/>
      <c r="D37" s="85"/>
      <c r="E37" s="85"/>
      <c r="F37" s="85"/>
      <c r="G37" s="85"/>
    </row>
    <row r="38" spans="2:7" ht="12.75">
      <c r="B38" s="85"/>
      <c r="C38" s="85"/>
      <c r="D38" s="85" t="s">
        <v>123</v>
      </c>
      <c r="E38" s="85"/>
      <c r="F38" s="85"/>
      <c r="G38" s="85"/>
    </row>
    <row r="39" spans="2:7" ht="12.75">
      <c r="B39" s="85"/>
      <c r="C39" s="85"/>
      <c r="D39" s="85"/>
      <c r="E39" s="85"/>
      <c r="F39" s="85"/>
      <c r="G39" s="85"/>
    </row>
  </sheetData>
  <mergeCells count="21">
    <mergeCell ref="B32:K32"/>
    <mergeCell ref="B33:D33"/>
    <mergeCell ref="B34:F34"/>
    <mergeCell ref="B35:F35"/>
    <mergeCell ref="B27:E27"/>
    <mergeCell ref="B30:E30"/>
    <mergeCell ref="B16:K16"/>
    <mergeCell ref="B29:E29"/>
    <mergeCell ref="B28:E28"/>
    <mergeCell ref="B26:E26"/>
    <mergeCell ref="B20:K20"/>
    <mergeCell ref="B11:H11"/>
    <mergeCell ref="B2:K2"/>
    <mergeCell ref="B24:E24"/>
    <mergeCell ref="D8:K8"/>
    <mergeCell ref="D7:K7"/>
    <mergeCell ref="D6:K6"/>
    <mergeCell ref="D9:K9"/>
    <mergeCell ref="B18:K18"/>
    <mergeCell ref="B13:K13"/>
    <mergeCell ref="B22:L22"/>
  </mergeCells>
  <hyperlinks>
    <hyperlink ref="B6" location="Metas!A1" display="Metas"/>
    <hyperlink ref="B7" location="Acompanhamento!A1" display="Acompanhamento"/>
    <hyperlink ref="B8" location="TabelaConsumo!A1" display="» Tabela Consumo"/>
    <hyperlink ref="B9" location="Calculo!A1" display="» Cálculo"/>
  </hyperlink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3" max="3" width="9.28125" style="0" customWidth="1"/>
    <col min="4" max="4" width="9.57421875" style="0" customWidth="1"/>
    <col min="5" max="5" width="9.28125" style="0" customWidth="1"/>
    <col min="8" max="9" width="9.7109375" style="0" customWidth="1"/>
  </cols>
  <sheetData>
    <row r="1" spans="2:12" ht="70.5" customHeight="1">
      <c r="B1" s="115" t="s">
        <v>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7" ht="24.75" customHeight="1">
      <c r="B3" s="27" t="s">
        <v>62</v>
      </c>
      <c r="C3" s="28" t="s">
        <v>120</v>
      </c>
      <c r="D3" s="28" t="s">
        <v>119</v>
      </c>
      <c r="E3" s="28" t="s">
        <v>121</v>
      </c>
      <c r="F3" s="28" t="s">
        <v>63</v>
      </c>
      <c r="G3" s="2"/>
    </row>
    <row r="4" spans="2:7" ht="12.75" customHeight="1">
      <c r="B4" s="22" t="s">
        <v>65</v>
      </c>
      <c r="C4" s="29">
        <v>110</v>
      </c>
      <c r="D4" s="30">
        <f aca="true" t="shared" si="0" ref="D4:D15">MetaPrevista</f>
        <v>320.26666666666665</v>
      </c>
      <c r="E4" s="29">
        <v>200</v>
      </c>
      <c r="F4" s="31">
        <f aca="true" t="shared" si="1" ref="F4:F15">IF(E4&lt;&gt;0,1-(E4/$E$18),"")</f>
        <v>0.5004163197335554</v>
      </c>
      <c r="G4" s="2"/>
    </row>
    <row r="5" spans="2:7" ht="12.75" customHeight="1">
      <c r="B5" s="22" t="s">
        <v>66</v>
      </c>
      <c r="C5" s="29">
        <v>260</v>
      </c>
      <c r="D5" s="30">
        <f t="shared" si="0"/>
        <v>320.26666666666665</v>
      </c>
      <c r="E5" s="29">
        <v>320</v>
      </c>
      <c r="F5" s="31">
        <f t="shared" si="1"/>
        <v>0.20066611157368852</v>
      </c>
      <c r="G5" s="2"/>
    </row>
    <row r="6" spans="2:7" ht="12.75" customHeight="1">
      <c r="B6" s="22" t="s">
        <v>67</v>
      </c>
      <c r="C6" s="29">
        <v>340</v>
      </c>
      <c r="D6" s="30">
        <f t="shared" si="0"/>
        <v>320.26666666666665</v>
      </c>
      <c r="E6" s="29">
        <v>270</v>
      </c>
      <c r="F6" s="31">
        <f t="shared" si="1"/>
        <v>0.32556203164029973</v>
      </c>
      <c r="G6" s="2"/>
    </row>
    <row r="7" spans="2:7" ht="12.75" customHeight="1">
      <c r="B7" s="22" t="s">
        <v>68</v>
      </c>
      <c r="C7" s="29">
        <v>360</v>
      </c>
      <c r="D7" s="30">
        <f t="shared" si="0"/>
        <v>320.26666666666665</v>
      </c>
      <c r="E7" s="29"/>
      <c r="F7" s="31">
        <f t="shared" si="1"/>
      </c>
      <c r="G7" s="2"/>
    </row>
    <row r="8" spans="2:7" ht="12.75">
      <c r="B8" s="23" t="s">
        <v>54</v>
      </c>
      <c r="C8" s="29">
        <v>371</v>
      </c>
      <c r="D8" s="30">
        <f t="shared" si="0"/>
        <v>320.26666666666665</v>
      </c>
      <c r="E8" s="29"/>
      <c r="F8" s="31">
        <f t="shared" si="1"/>
      </c>
      <c r="G8" s="3"/>
    </row>
    <row r="9" spans="2:7" ht="12.75">
      <c r="B9" s="23" t="s">
        <v>55</v>
      </c>
      <c r="C9" s="29">
        <v>460</v>
      </c>
      <c r="D9" s="30">
        <f t="shared" si="0"/>
        <v>320.26666666666665</v>
      </c>
      <c r="E9" s="29"/>
      <c r="F9" s="31">
        <f t="shared" si="1"/>
      </c>
      <c r="G9" s="3"/>
    </row>
    <row r="10" spans="2:7" ht="12.75">
      <c r="B10" s="23" t="s">
        <v>56</v>
      </c>
      <c r="C10" s="29">
        <v>370</v>
      </c>
      <c r="D10" s="30">
        <f t="shared" si="0"/>
        <v>320.26666666666665</v>
      </c>
      <c r="E10" s="29"/>
      <c r="F10" s="31">
        <f t="shared" si="1"/>
      </c>
      <c r="G10" s="3"/>
    </row>
    <row r="11" spans="2:7" ht="12.75">
      <c r="B11" s="23" t="s">
        <v>57</v>
      </c>
      <c r="C11" s="29">
        <v>510</v>
      </c>
      <c r="D11" s="30">
        <f t="shared" si="0"/>
        <v>320.26666666666665</v>
      </c>
      <c r="E11" s="29"/>
      <c r="F11" s="31">
        <f t="shared" si="1"/>
      </c>
      <c r="G11" s="3"/>
    </row>
    <row r="12" spans="2:7" ht="12.75">
      <c r="B12" s="23" t="s">
        <v>58</v>
      </c>
      <c r="C12" s="29">
        <v>430</v>
      </c>
      <c r="D12" s="30">
        <f t="shared" si="0"/>
        <v>320.26666666666665</v>
      </c>
      <c r="E12" s="29"/>
      <c r="F12" s="31">
        <f t="shared" si="1"/>
      </c>
      <c r="G12" s="3"/>
    </row>
    <row r="13" spans="2:11" ht="12.75">
      <c r="B13" s="23" t="s">
        <v>59</v>
      </c>
      <c r="C13" s="29">
        <v>340</v>
      </c>
      <c r="D13" s="30">
        <f t="shared" si="0"/>
        <v>320.26666666666665</v>
      </c>
      <c r="E13" s="29"/>
      <c r="F13" s="31">
        <f t="shared" si="1"/>
      </c>
      <c r="G13" s="3"/>
      <c r="K13" s="58"/>
    </row>
    <row r="14" spans="2:7" ht="12.75">
      <c r="B14" s="23" t="s">
        <v>60</v>
      </c>
      <c r="C14" s="29">
        <v>320</v>
      </c>
      <c r="D14" s="30">
        <f t="shared" si="0"/>
        <v>320.26666666666665</v>
      </c>
      <c r="E14" s="29"/>
      <c r="F14" s="31">
        <f t="shared" si="1"/>
      </c>
      <c r="G14" s="3"/>
    </row>
    <row r="15" spans="2:7" ht="12.75">
      <c r="B15" s="23" t="s">
        <v>61</v>
      </c>
      <c r="C15" s="29">
        <v>300</v>
      </c>
      <c r="D15" s="30">
        <f t="shared" si="0"/>
        <v>320.26666666666665</v>
      </c>
      <c r="E15" s="29"/>
      <c r="F15" s="31">
        <f t="shared" si="1"/>
      </c>
      <c r="G15" s="3"/>
    </row>
    <row r="16" spans="2:6" ht="12.75">
      <c r="B16" s="24" t="s">
        <v>64</v>
      </c>
      <c r="C16" s="25">
        <f>IF(ISERR(AVERAGE(C8:C15)),0,AVERAGE(C8:C15))</f>
        <v>387.625</v>
      </c>
      <c r="D16" s="25">
        <f>IF(ISERR(AVERAGE(D8:D15)),0,AVERAGE(D8:D15))</f>
        <v>320.26666666666665</v>
      </c>
      <c r="E16" s="25">
        <f>IF(ISERR(AVERAGE(E8:E15)),0,AVERAGE(E8:E15))</f>
        <v>0</v>
      </c>
      <c r="F16" s="25">
        <f>IF(ISERR(AVERAGE(F8:F15)),0,AVERAGE(F8:F15))</f>
        <v>0</v>
      </c>
    </row>
    <row r="18" spans="3:6" ht="12.75">
      <c r="C18" s="116" t="s">
        <v>37</v>
      </c>
      <c r="D18" s="117"/>
      <c r="E18" s="67">
        <f>AVERAGE(C8:C10)</f>
        <v>400.3333333333333</v>
      </c>
      <c r="F18" s="11"/>
    </row>
    <row r="19" spans="3:6" ht="12.75">
      <c r="C19" s="116" t="s">
        <v>38</v>
      </c>
      <c r="D19" s="117"/>
      <c r="E19" s="68">
        <f>F19/100</f>
        <v>0.2</v>
      </c>
      <c r="F19" s="32">
        <v>20</v>
      </c>
    </row>
    <row r="20" spans="3:6" ht="12.75">
      <c r="C20" s="116" t="s">
        <v>46</v>
      </c>
      <c r="D20" s="117"/>
      <c r="E20" s="67">
        <f>E18*(1-E19)</f>
        <v>320.26666666666665</v>
      </c>
      <c r="F20" s="11"/>
    </row>
  </sheetData>
  <mergeCells count="4">
    <mergeCell ref="B1:L1"/>
    <mergeCell ref="C18:D18"/>
    <mergeCell ref="C19:D19"/>
    <mergeCell ref="C20:D20"/>
  </mergeCells>
  <conditionalFormatting sqref="F4:F15">
    <cfRule type="cellIs" priority="1" dxfId="0" operator="lessThan" stopIfTrue="1">
      <formula>0</formula>
    </cfRule>
    <cfRule type="cellIs" priority="2" dxfId="1" operator="between" stopIfTrue="1">
      <formula>0</formula>
      <formula>0.2</formula>
    </cfRule>
    <cfRule type="cellIs" priority="3" dxfId="2" operator="greaterThanOrEqual" stopIfTrue="1">
      <formula>0.2</formula>
    </cfRule>
  </conditionalFormatting>
  <dataValidations count="3">
    <dataValidation type="whole" allowBlank="1" showInputMessage="1" showErrorMessage="1" promptTitle="Digitação de " sqref="D4:D15">
      <formula1>0</formula1>
      <formula2>100000</formula2>
    </dataValidation>
    <dataValidation type="whole" allowBlank="1" showInputMessage="1" showErrorMessage="1" promptTitle="Consumo" prompt="Digitar o consumo em kWh no mês do ano anterior." errorTitle="Erro de digitação" error="Esta célula aceita somente números inteiros." sqref="C4:C15">
      <formula1>0</formula1>
      <formula2>100000</formula2>
    </dataValidation>
    <dataValidation type="whole" allowBlank="1" showInputMessage="1" showErrorMessage="1" promptTitle="Consumo" prompt="Digitar o consumo em kWh no mês do ano atual." errorTitle="Erro de digitação" error="Esta célula aceita somente números inteiros." sqref="E4:E15">
      <formula1>0</formula1>
      <formula2>100000</formula2>
    </dataValidation>
  </dataValidations>
  <printOptions/>
  <pageMargins left="0.75" right="0.75" top="1" bottom="1" header="0.492125985" footer="0.49212598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0.140625" style="0" customWidth="1"/>
    <col min="5" max="5" width="9.7109375" style="0" customWidth="1"/>
    <col min="6" max="6" width="0.71875" style="0" hidden="1" customWidth="1"/>
    <col min="9" max="10" width="9.28125" style="0" customWidth="1"/>
  </cols>
  <sheetData>
    <row r="1" spans="2:10" ht="70.5" customHeight="1">
      <c r="B1" s="115" t="s">
        <v>39</v>
      </c>
      <c r="C1" s="115"/>
      <c r="D1" s="115"/>
      <c r="E1" s="115"/>
      <c r="F1" s="115"/>
      <c r="G1" s="115"/>
      <c r="H1" s="115"/>
      <c r="I1" s="115"/>
      <c r="J1" s="115"/>
    </row>
    <row r="2" spans="2:9" ht="12.75" customHeight="1">
      <c r="B2" s="4"/>
      <c r="C2" s="4"/>
      <c r="D2" s="4"/>
      <c r="E2" s="4"/>
      <c r="F2" s="4"/>
      <c r="G2" s="4"/>
      <c r="H2" s="4"/>
      <c r="I2" s="4"/>
    </row>
    <row r="3" spans="2:10" ht="12.75">
      <c r="B3" s="43" t="s">
        <v>99</v>
      </c>
      <c r="C3" s="1"/>
      <c r="D3" s="142">
        <v>37773</v>
      </c>
      <c r="E3" s="142"/>
      <c r="F3" s="13"/>
      <c r="G3" s="44" t="s">
        <v>97</v>
      </c>
      <c r="H3" s="43"/>
      <c r="J3" s="26">
        <f>MetaPrevista</f>
        <v>320.26666666666665</v>
      </c>
    </row>
    <row r="4" spans="7:10" ht="12.75">
      <c r="G4" s="43" t="s">
        <v>98</v>
      </c>
      <c r="H4" s="43"/>
      <c r="J4" s="42">
        <f>J3/30</f>
        <v>10.675555555555555</v>
      </c>
    </row>
    <row r="5" spans="2:10" ht="7.5" customHeight="1">
      <c r="B5" s="143" t="s">
        <v>100</v>
      </c>
      <c r="C5" s="143"/>
      <c r="D5" s="143"/>
      <c r="E5" s="143"/>
      <c r="F5" s="143"/>
      <c r="G5" s="143"/>
      <c r="H5" s="143"/>
      <c r="I5" s="143"/>
      <c r="J5" s="143"/>
    </row>
    <row r="6" ht="6" customHeight="1"/>
    <row r="7" spans="2:10" ht="12.75">
      <c r="B7" s="118" t="s">
        <v>76</v>
      </c>
      <c r="C7" s="119"/>
      <c r="D7" s="135">
        <v>37769</v>
      </c>
      <c r="E7" s="136"/>
      <c r="F7" s="35"/>
      <c r="G7" s="5"/>
      <c r="H7" s="6"/>
      <c r="I7" s="6"/>
      <c r="J7" s="7"/>
    </row>
    <row r="8" spans="2:10" ht="12.75">
      <c r="B8" s="120" t="s">
        <v>44</v>
      </c>
      <c r="C8" s="121"/>
      <c r="D8" s="148">
        <v>1200</v>
      </c>
      <c r="E8" s="149"/>
      <c r="F8" s="36"/>
      <c r="G8" s="8"/>
      <c r="H8" s="9"/>
      <c r="I8" s="9"/>
      <c r="J8" s="10"/>
    </row>
    <row r="9" spans="2:10" ht="4.5" customHeight="1">
      <c r="B9" s="144"/>
      <c r="C9" s="145"/>
      <c r="D9" s="145"/>
      <c r="E9" s="145"/>
      <c r="F9" s="145"/>
      <c r="G9" s="145"/>
      <c r="H9" s="145"/>
      <c r="I9" s="145"/>
      <c r="J9" s="146"/>
    </row>
    <row r="10" spans="1:10" ht="12.75">
      <c r="A10" s="134"/>
      <c r="B10" s="118" t="s">
        <v>40</v>
      </c>
      <c r="C10" s="119"/>
      <c r="D10" s="135">
        <v>37776</v>
      </c>
      <c r="E10" s="136"/>
      <c r="F10" s="35"/>
      <c r="G10" s="126" t="s">
        <v>111</v>
      </c>
      <c r="H10" s="127"/>
      <c r="I10" s="127"/>
      <c r="J10" s="38">
        <f>IF(AND(D7&lt;&gt;"",D10&lt;&gt;""),D10-D7,"")</f>
        <v>7</v>
      </c>
    </row>
    <row r="11" spans="1:10" ht="12.75">
      <c r="A11" s="134"/>
      <c r="B11" s="122" t="s">
        <v>44</v>
      </c>
      <c r="C11" s="123"/>
      <c r="D11" s="137">
        <v>1280</v>
      </c>
      <c r="E11" s="138"/>
      <c r="F11" s="37"/>
      <c r="G11" s="128" t="s">
        <v>77</v>
      </c>
      <c r="H11" s="129"/>
      <c r="I11" s="129"/>
      <c r="J11" s="41">
        <f>IF(AND(D12&lt;&gt;"",J10&lt;&gt;""),D12/J10,"")</f>
        <v>11.428571428571429</v>
      </c>
    </row>
    <row r="12" spans="1:10" ht="12.75">
      <c r="A12" s="134"/>
      <c r="B12" s="120" t="s">
        <v>45</v>
      </c>
      <c r="C12" s="121"/>
      <c r="D12" s="130">
        <f>IF(AND(D11&lt;&gt;"",D8&lt;&gt;""),D11-D8,"")</f>
        <v>80</v>
      </c>
      <c r="E12" s="131"/>
      <c r="F12" s="36"/>
      <c r="G12" s="126" t="s">
        <v>107</v>
      </c>
      <c r="H12" s="127"/>
      <c r="I12" s="127"/>
      <c r="J12" s="39">
        <f>D12/($J$4*J10)</f>
        <v>1.07053645771381</v>
      </c>
    </row>
    <row r="13" spans="1:10" ht="4.5" customHeight="1">
      <c r="A13" s="69"/>
      <c r="B13" s="139"/>
      <c r="C13" s="140"/>
      <c r="D13" s="140"/>
      <c r="E13" s="140"/>
      <c r="F13" s="140"/>
      <c r="G13" s="140"/>
      <c r="H13" s="140"/>
      <c r="I13" s="140"/>
      <c r="J13" s="141"/>
    </row>
    <row r="14" spans="1:10" ht="12.75" customHeight="1">
      <c r="A14" s="134"/>
      <c r="B14" s="118" t="s">
        <v>41</v>
      </c>
      <c r="C14" s="119"/>
      <c r="D14" s="135">
        <v>37783</v>
      </c>
      <c r="E14" s="136"/>
      <c r="F14" s="35"/>
      <c r="G14" s="124" t="s">
        <v>111</v>
      </c>
      <c r="H14" s="125"/>
      <c r="I14" s="125"/>
      <c r="J14" s="87">
        <f>IF(AND(D10&lt;&gt;"",D14&lt;&gt;""),D14-D10,"")</f>
        <v>7</v>
      </c>
    </row>
    <row r="15" spans="1:10" ht="12.75" customHeight="1">
      <c r="A15" s="134"/>
      <c r="B15" s="122" t="s">
        <v>44</v>
      </c>
      <c r="C15" s="123"/>
      <c r="D15" s="137">
        <v>1320</v>
      </c>
      <c r="E15" s="138"/>
      <c r="F15" s="37"/>
      <c r="G15" s="128" t="s">
        <v>77</v>
      </c>
      <c r="H15" s="129"/>
      <c r="I15" s="129"/>
      <c r="J15" s="41">
        <f>IF(AND(D16&lt;&gt;"",J14&lt;&gt;""),D16/J14,"")</f>
        <v>5.714285714285714</v>
      </c>
    </row>
    <row r="16" spans="1:10" ht="12.75" customHeight="1">
      <c r="A16" s="134"/>
      <c r="B16" s="122" t="s">
        <v>45</v>
      </c>
      <c r="C16" s="123"/>
      <c r="D16" s="132">
        <f>IF(AND(D15&lt;&gt;"",D11&lt;&gt;""),D15-D11,"")</f>
        <v>40</v>
      </c>
      <c r="E16" s="133"/>
      <c r="F16" s="37"/>
      <c r="G16" s="126" t="s">
        <v>108</v>
      </c>
      <c r="H16" s="127"/>
      <c r="I16" s="127"/>
      <c r="J16" s="86">
        <f>D16/($J$4*J14)</f>
        <v>0.535268228856905</v>
      </c>
    </row>
    <row r="17" spans="1:10" ht="12.75" customHeight="1">
      <c r="A17" s="134"/>
      <c r="B17" s="120" t="s">
        <v>79</v>
      </c>
      <c r="C17" s="121"/>
      <c r="D17" s="130">
        <f>IF(AND(D15&lt;&gt;"",$D$8&lt;&gt;""),D15-$D$8,"")</f>
        <v>120</v>
      </c>
      <c r="E17" s="131"/>
      <c r="F17" s="37"/>
      <c r="G17" s="128" t="s">
        <v>78</v>
      </c>
      <c r="H17" s="129"/>
      <c r="I17" s="129"/>
      <c r="J17" s="40">
        <f>D17/($J$4*($J$10+$J$14))</f>
        <v>0.8029023432853575</v>
      </c>
    </row>
    <row r="18" spans="1:10" ht="4.5" customHeight="1">
      <c r="A18" s="134"/>
      <c r="B18" s="139"/>
      <c r="C18" s="140"/>
      <c r="D18" s="140"/>
      <c r="E18" s="140"/>
      <c r="F18" s="140"/>
      <c r="G18" s="140"/>
      <c r="H18" s="140"/>
      <c r="I18" s="140"/>
      <c r="J18" s="141"/>
    </row>
    <row r="19" spans="1:10" ht="12.75" customHeight="1">
      <c r="A19" s="134"/>
      <c r="B19" s="118" t="s">
        <v>42</v>
      </c>
      <c r="C19" s="119"/>
      <c r="D19" s="135">
        <v>37790</v>
      </c>
      <c r="E19" s="136"/>
      <c r="F19" s="35"/>
      <c r="G19" s="124" t="s">
        <v>111</v>
      </c>
      <c r="H19" s="125"/>
      <c r="I19" s="125"/>
      <c r="J19" s="87">
        <f>IF(AND(D14&lt;&gt;"",D19&lt;&gt;""),D19-D14,"")</f>
        <v>7</v>
      </c>
    </row>
    <row r="20" spans="1:10" ht="12.75" customHeight="1">
      <c r="A20" s="134"/>
      <c r="B20" s="122" t="s">
        <v>44</v>
      </c>
      <c r="C20" s="123"/>
      <c r="D20" s="137">
        <v>1400</v>
      </c>
      <c r="E20" s="138"/>
      <c r="F20" s="37"/>
      <c r="G20" s="128" t="s">
        <v>77</v>
      </c>
      <c r="H20" s="129"/>
      <c r="I20" s="129"/>
      <c r="J20" s="41">
        <f>IF(AND(D21&lt;&gt;"",J19&lt;&gt;""),D21/J19,"")</f>
        <v>11.428571428571429</v>
      </c>
    </row>
    <row r="21" spans="1:10" ht="12.75" customHeight="1">
      <c r="A21" s="134"/>
      <c r="B21" s="122" t="s">
        <v>45</v>
      </c>
      <c r="C21" s="123"/>
      <c r="D21" s="132">
        <f>IF(AND(D20&lt;&gt;"",D15&lt;&gt;""),D20-D15,"")</f>
        <v>80</v>
      </c>
      <c r="E21" s="133"/>
      <c r="F21" s="37"/>
      <c r="G21" s="126" t="s">
        <v>109</v>
      </c>
      <c r="H21" s="127"/>
      <c r="I21" s="127"/>
      <c r="J21" s="86">
        <f>D21/($J$4*J19)</f>
        <v>1.07053645771381</v>
      </c>
    </row>
    <row r="22" spans="1:10" ht="12.75" customHeight="1">
      <c r="A22" s="134"/>
      <c r="B22" s="120" t="s">
        <v>79</v>
      </c>
      <c r="C22" s="121"/>
      <c r="D22" s="130">
        <f>IF(AND(D20&lt;&gt;"",$D$8&lt;&gt;""),D20-$D$8,"")</f>
        <v>200</v>
      </c>
      <c r="E22" s="131"/>
      <c r="F22" s="37"/>
      <c r="G22" s="128" t="s">
        <v>78</v>
      </c>
      <c r="H22" s="129"/>
      <c r="I22" s="129"/>
      <c r="J22" s="88">
        <f>D22/($J$4*($J$10+$J$14+$J$19))</f>
        <v>0.8921137147615084</v>
      </c>
    </row>
    <row r="23" spans="1:10" ht="4.5" customHeight="1">
      <c r="A23" s="134"/>
      <c r="B23" s="139"/>
      <c r="C23" s="140"/>
      <c r="D23" s="140"/>
      <c r="E23" s="140"/>
      <c r="F23" s="140"/>
      <c r="G23" s="140"/>
      <c r="H23" s="140"/>
      <c r="I23" s="140"/>
      <c r="J23" s="141"/>
    </row>
    <row r="24" spans="1:10" ht="12.75" customHeight="1">
      <c r="A24" s="134"/>
      <c r="B24" s="118" t="s">
        <v>43</v>
      </c>
      <c r="C24" s="119"/>
      <c r="D24" s="135">
        <v>37800</v>
      </c>
      <c r="E24" s="136"/>
      <c r="F24" s="35"/>
      <c r="G24" s="124" t="s">
        <v>111</v>
      </c>
      <c r="H24" s="125"/>
      <c r="I24" s="125"/>
      <c r="J24" s="87">
        <f>IF(AND(D19&lt;&gt;"",D24&lt;&gt;""),D24-D19,"")</f>
        <v>10</v>
      </c>
    </row>
    <row r="25" spans="1:10" ht="12.75" customHeight="1">
      <c r="A25" s="134"/>
      <c r="B25" s="122" t="s">
        <v>44</v>
      </c>
      <c r="C25" s="123"/>
      <c r="D25" s="137">
        <v>1510</v>
      </c>
      <c r="E25" s="138"/>
      <c r="F25" s="37"/>
      <c r="G25" s="128" t="s">
        <v>77</v>
      </c>
      <c r="H25" s="129"/>
      <c r="I25" s="129"/>
      <c r="J25" s="41">
        <f>IF(AND(D26&lt;&gt;"",J24&lt;&gt;""),D26/J24,"")</f>
        <v>11</v>
      </c>
    </row>
    <row r="26" spans="1:10" ht="12.75" customHeight="1">
      <c r="A26" s="134"/>
      <c r="B26" s="122" t="s">
        <v>45</v>
      </c>
      <c r="C26" s="123"/>
      <c r="D26" s="132">
        <f>IF(AND(D25&lt;&gt;"",D20&lt;&gt;""),D25-D20,"")</f>
        <v>110</v>
      </c>
      <c r="E26" s="133"/>
      <c r="F26" s="37"/>
      <c r="G26" s="126" t="s">
        <v>110</v>
      </c>
      <c r="H26" s="127"/>
      <c r="I26" s="127"/>
      <c r="J26" s="86">
        <f>D26/($J$4*J24)</f>
        <v>1.0303913405495422</v>
      </c>
    </row>
    <row r="27" spans="2:10" ht="12.75">
      <c r="B27" s="120" t="s">
        <v>79</v>
      </c>
      <c r="C27" s="121"/>
      <c r="D27" s="130">
        <f>IF(AND(D25&lt;&gt;"",$D$8&lt;&gt;""),D25-$D$8,"")</f>
        <v>310</v>
      </c>
      <c r="E27" s="131"/>
      <c r="F27" s="36"/>
      <c r="G27" s="128" t="s">
        <v>78</v>
      </c>
      <c r="H27" s="129"/>
      <c r="I27" s="129"/>
      <c r="J27" s="40">
        <f>D27/($J$4*($J$10+$J$14+$J$19+J24))</f>
        <v>0.9367194004995838</v>
      </c>
    </row>
    <row r="30" spans="2:10" ht="19.5" customHeight="1">
      <c r="B30" s="147" t="s">
        <v>75</v>
      </c>
      <c r="C30" s="147"/>
      <c r="D30" s="147"/>
      <c r="E30" s="147"/>
      <c r="F30" s="147"/>
      <c r="G30" s="147"/>
      <c r="H30" s="147"/>
      <c r="I30" s="147"/>
      <c r="J30" s="147"/>
    </row>
    <row r="31" ht="12.75">
      <c r="B31" s="33" t="s">
        <v>74</v>
      </c>
    </row>
  </sheetData>
  <mergeCells count="61">
    <mergeCell ref="B30:J30"/>
    <mergeCell ref="B1:J1"/>
    <mergeCell ref="D11:E11"/>
    <mergeCell ref="D8:E8"/>
    <mergeCell ref="B13:J13"/>
    <mergeCell ref="D20:E20"/>
    <mergeCell ref="D27:E27"/>
    <mergeCell ref="D26:E26"/>
    <mergeCell ref="D22:E22"/>
    <mergeCell ref="D21:E21"/>
    <mergeCell ref="A10:A12"/>
    <mergeCell ref="D3:E3"/>
    <mergeCell ref="B5:J5"/>
    <mergeCell ref="D7:E7"/>
    <mergeCell ref="B9:J9"/>
    <mergeCell ref="D10:E10"/>
    <mergeCell ref="B12:C12"/>
    <mergeCell ref="B11:C11"/>
    <mergeCell ref="B10:C10"/>
    <mergeCell ref="B8:C8"/>
    <mergeCell ref="A18:A21"/>
    <mergeCell ref="A22:A26"/>
    <mergeCell ref="A14:A17"/>
    <mergeCell ref="D19:E19"/>
    <mergeCell ref="D14:E14"/>
    <mergeCell ref="D25:E25"/>
    <mergeCell ref="D24:E24"/>
    <mergeCell ref="B18:J18"/>
    <mergeCell ref="B23:J23"/>
    <mergeCell ref="D15:E15"/>
    <mergeCell ref="D17:E17"/>
    <mergeCell ref="D16:E16"/>
    <mergeCell ref="D12:E12"/>
    <mergeCell ref="G27:I27"/>
    <mergeCell ref="G26:I26"/>
    <mergeCell ref="G25:I25"/>
    <mergeCell ref="G24:I24"/>
    <mergeCell ref="G22:I22"/>
    <mergeCell ref="G21:I21"/>
    <mergeCell ref="G20:I20"/>
    <mergeCell ref="G19:I19"/>
    <mergeCell ref="G17:I17"/>
    <mergeCell ref="G16:I16"/>
    <mergeCell ref="G15:I15"/>
    <mergeCell ref="G14:I14"/>
    <mergeCell ref="G12:I12"/>
    <mergeCell ref="G11:I11"/>
    <mergeCell ref="G10:I10"/>
    <mergeCell ref="B27:C27"/>
    <mergeCell ref="B26:C26"/>
    <mergeCell ref="B25:C25"/>
    <mergeCell ref="B24:C24"/>
    <mergeCell ref="B22:C22"/>
    <mergeCell ref="B21:C21"/>
    <mergeCell ref="B20:C20"/>
    <mergeCell ref="B19:C19"/>
    <mergeCell ref="B7:C7"/>
    <mergeCell ref="B17:C17"/>
    <mergeCell ref="B16:C16"/>
    <mergeCell ref="B15:C15"/>
    <mergeCell ref="B14:C14"/>
  </mergeCells>
  <conditionalFormatting sqref="J12 J16:J17 J21:J22 J26:J27">
    <cfRule type="cellIs" priority="1" dxfId="2" operator="lessThanOrEqual" stopIfTrue="1">
      <formula>1</formula>
    </cfRule>
    <cfRule type="cellIs" priority="2" dxfId="0" operator="greaterThan" stopIfTrue="1">
      <formula>1</formula>
    </cfRule>
  </conditionalFormatting>
  <dataValidations count="4"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7:F7">
      <formula1>36892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4:F14">
      <formula1>IF(D10&lt;&gt;"",D10,1/1/2001)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0:F10">
      <formula1>IF(D7&lt;&gt;"",D7,1/1/2001)</formula1>
      <formula2>40543</formula2>
    </dataValidation>
    <dataValidation type="date" allowBlank="1" showInputMessage="1" showErrorMessage="1" promptTitle="Data da Leitura" prompt="Digite a data da leitura do relógio." errorTitle="Erro de digitação" error="Você deve digitar uma data válida e posterior a leitura anterior." sqref="D19:F19 D24:F24">
      <formula1>IF(D14&lt;&gt;"",D14,1/1/2001)</formula1>
      <formula2>40543</formula2>
    </dataValidation>
  </dataValidation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24.00390625" style="0" bestFit="1" customWidth="1"/>
    <col min="4" max="4" width="15.28125" style="0" bestFit="1" customWidth="1"/>
    <col min="5" max="7" width="14.7109375" style="0" customWidth="1"/>
  </cols>
  <sheetData>
    <row r="1" spans="2:7" ht="65.25" customHeight="1">
      <c r="B1" s="152" t="s">
        <v>34</v>
      </c>
      <c r="C1" s="152"/>
      <c r="D1" s="152"/>
      <c r="E1" s="152"/>
      <c r="F1" s="152"/>
      <c r="G1" s="152"/>
    </row>
    <row r="2" spans="2:7" ht="9" customHeight="1" thickBot="1">
      <c r="B2" s="45"/>
      <c r="C2" s="45"/>
      <c r="D2" s="45"/>
      <c r="E2" s="45"/>
      <c r="F2" s="45"/>
      <c r="G2" s="45"/>
    </row>
    <row r="3" spans="2:7" ht="37.5" customHeight="1" thickTop="1">
      <c r="B3" s="46" t="s">
        <v>80</v>
      </c>
      <c r="C3" s="47" t="s">
        <v>31</v>
      </c>
      <c r="D3" s="47" t="s">
        <v>32</v>
      </c>
      <c r="E3" s="47" t="s">
        <v>6</v>
      </c>
      <c r="F3" s="59" t="s">
        <v>7</v>
      </c>
      <c r="G3" s="48" t="s">
        <v>8</v>
      </c>
    </row>
    <row r="4" spans="2:7" ht="13.5" customHeight="1">
      <c r="B4" s="14">
        <v>0</v>
      </c>
      <c r="C4" s="61" t="s">
        <v>35</v>
      </c>
      <c r="D4" s="16">
        <v>1000</v>
      </c>
      <c r="E4" s="16">
        <v>30</v>
      </c>
      <c r="F4" s="18">
        <v>0.3333333333333333</v>
      </c>
      <c r="G4" s="60">
        <f>B4*(D4*E4*((HOUR(F4)*60)+MINUTE(F4)))/60000</f>
        <v>0</v>
      </c>
    </row>
    <row r="5" spans="2:7" ht="13.5" customHeight="1">
      <c r="B5" s="14">
        <v>0</v>
      </c>
      <c r="C5" s="12" t="s">
        <v>9</v>
      </c>
      <c r="D5" s="16">
        <v>400</v>
      </c>
      <c r="E5" s="16">
        <v>30</v>
      </c>
      <c r="F5" s="19">
        <v>0.4166666666666667</v>
      </c>
      <c r="G5" s="60">
        <f aca="true" t="shared" si="0" ref="G5:G30">B5*(D5*E5*((HOUR(F5)*60)+MINUTE(F5)))/60000</f>
        <v>0</v>
      </c>
    </row>
    <row r="6" spans="2:7" ht="13.5" customHeight="1">
      <c r="B6" s="14">
        <v>1</v>
      </c>
      <c r="C6" s="62" t="s">
        <v>10</v>
      </c>
      <c r="D6" s="16">
        <v>300</v>
      </c>
      <c r="E6" s="16">
        <v>30</v>
      </c>
      <c r="F6" s="19">
        <v>0.4166666666666667</v>
      </c>
      <c r="G6" s="60">
        <f t="shared" si="0"/>
        <v>90</v>
      </c>
    </row>
    <row r="7" spans="2:7" ht="13.5" customHeight="1">
      <c r="B7" s="14">
        <v>0</v>
      </c>
      <c r="C7" s="12" t="s">
        <v>11</v>
      </c>
      <c r="D7" s="16">
        <v>200</v>
      </c>
      <c r="E7" s="16">
        <v>30</v>
      </c>
      <c r="F7" s="19">
        <v>0.4166666666666667</v>
      </c>
      <c r="G7" s="60">
        <f t="shared" si="0"/>
        <v>0</v>
      </c>
    </row>
    <row r="8" spans="2:7" ht="13.5" customHeight="1">
      <c r="B8" s="14">
        <v>0</v>
      </c>
      <c r="C8" s="62" t="s">
        <v>12</v>
      </c>
      <c r="D8" s="16">
        <v>1500</v>
      </c>
      <c r="E8" s="16">
        <v>30</v>
      </c>
      <c r="F8" s="18">
        <v>0.08333333333333333</v>
      </c>
      <c r="G8" s="60">
        <f t="shared" si="0"/>
        <v>0</v>
      </c>
    </row>
    <row r="9" spans="2:7" ht="13.5" customHeight="1">
      <c r="B9" s="14">
        <v>2</v>
      </c>
      <c r="C9" s="12" t="s">
        <v>13</v>
      </c>
      <c r="D9" s="16">
        <v>3500</v>
      </c>
      <c r="E9" s="16">
        <v>30</v>
      </c>
      <c r="F9" s="20">
        <v>0.027777777777777776</v>
      </c>
      <c r="G9" s="60">
        <f t="shared" si="0"/>
        <v>140</v>
      </c>
    </row>
    <row r="10" spans="2:7" ht="13.5" customHeight="1">
      <c r="B10" s="14">
        <v>0</v>
      </c>
      <c r="C10" s="62" t="s">
        <v>14</v>
      </c>
      <c r="D10" s="16">
        <v>3500</v>
      </c>
      <c r="E10" s="16">
        <v>30</v>
      </c>
      <c r="F10" s="18">
        <v>0.020833333333333332</v>
      </c>
      <c r="G10" s="60">
        <f t="shared" si="0"/>
        <v>0</v>
      </c>
    </row>
    <row r="11" spans="2:7" ht="13.5" customHeight="1">
      <c r="B11" s="14">
        <v>0</v>
      </c>
      <c r="C11" s="12" t="s">
        <v>15</v>
      </c>
      <c r="D11" s="16">
        <v>1500</v>
      </c>
      <c r="E11" s="16">
        <v>30</v>
      </c>
      <c r="F11" s="18">
        <v>0.041666666666666664</v>
      </c>
      <c r="G11" s="60">
        <f t="shared" si="0"/>
        <v>0</v>
      </c>
    </row>
    <row r="12" spans="2:7" ht="13.5" customHeight="1">
      <c r="B12" s="14">
        <v>1</v>
      </c>
      <c r="C12" s="62" t="s">
        <v>16</v>
      </c>
      <c r="D12" s="16">
        <v>3500</v>
      </c>
      <c r="E12" s="16">
        <v>12</v>
      </c>
      <c r="F12" s="18">
        <v>0.041666666666666664</v>
      </c>
      <c r="G12" s="60">
        <f t="shared" si="0"/>
        <v>42</v>
      </c>
    </row>
    <row r="13" spans="2:7" ht="13.5" customHeight="1">
      <c r="B13" s="14">
        <v>1</v>
      </c>
      <c r="C13" s="12" t="s">
        <v>17</v>
      </c>
      <c r="D13" s="16">
        <v>1000</v>
      </c>
      <c r="E13" s="16">
        <v>30</v>
      </c>
      <c r="F13" s="18">
        <v>0.041666666666666664</v>
      </c>
      <c r="G13" s="60">
        <f t="shared" si="0"/>
        <v>30</v>
      </c>
    </row>
    <row r="14" spans="2:7" ht="13.5" customHeight="1">
      <c r="B14" s="14">
        <v>1</v>
      </c>
      <c r="C14" s="62" t="s">
        <v>18</v>
      </c>
      <c r="D14" s="16">
        <v>1500</v>
      </c>
      <c r="E14" s="16">
        <v>30</v>
      </c>
      <c r="F14" s="18">
        <v>0.027777777777777776</v>
      </c>
      <c r="G14" s="60">
        <f t="shared" si="0"/>
        <v>30</v>
      </c>
    </row>
    <row r="15" spans="2:7" ht="13.5" customHeight="1">
      <c r="B15" s="14">
        <v>2</v>
      </c>
      <c r="C15" s="12" t="s">
        <v>19</v>
      </c>
      <c r="D15" s="16">
        <v>100</v>
      </c>
      <c r="E15" s="16">
        <v>30</v>
      </c>
      <c r="F15" s="18">
        <v>0.3333333333333333</v>
      </c>
      <c r="G15" s="60">
        <f t="shared" si="0"/>
        <v>48</v>
      </c>
    </row>
    <row r="16" spans="2:7" ht="13.5" customHeight="1">
      <c r="B16" s="14">
        <v>1</v>
      </c>
      <c r="C16" s="62" t="s">
        <v>81</v>
      </c>
      <c r="D16" s="16">
        <v>250</v>
      </c>
      <c r="E16" s="16">
        <v>30</v>
      </c>
      <c r="F16" s="18">
        <v>0.125</v>
      </c>
      <c r="G16" s="60">
        <f t="shared" si="0"/>
        <v>22.5</v>
      </c>
    </row>
    <row r="17" spans="2:7" ht="13.5" customHeight="1">
      <c r="B17" s="14">
        <v>1</v>
      </c>
      <c r="C17" s="12" t="s">
        <v>47</v>
      </c>
      <c r="D17" s="16">
        <v>280</v>
      </c>
      <c r="E17" s="16">
        <v>30</v>
      </c>
      <c r="F17" s="18">
        <v>0.08333333333333333</v>
      </c>
      <c r="G17" s="60">
        <f t="shared" si="0"/>
        <v>16.8</v>
      </c>
    </row>
    <row r="18" spans="2:7" ht="13.5" customHeight="1">
      <c r="B18" s="14">
        <v>2</v>
      </c>
      <c r="C18" s="62" t="s">
        <v>82</v>
      </c>
      <c r="D18" s="16">
        <v>100</v>
      </c>
      <c r="E18" s="16">
        <v>30</v>
      </c>
      <c r="F18" s="18">
        <v>0.20833333333333334</v>
      </c>
      <c r="G18" s="60">
        <f t="shared" si="0"/>
        <v>30</v>
      </c>
    </row>
    <row r="19" spans="2:7" ht="13.5" customHeight="1">
      <c r="B19" s="14">
        <v>12</v>
      </c>
      <c r="C19" s="12" t="s">
        <v>82</v>
      </c>
      <c r="D19" s="16">
        <v>75</v>
      </c>
      <c r="E19" s="16">
        <v>30</v>
      </c>
      <c r="F19" s="18">
        <v>0.20833333333333334</v>
      </c>
      <c r="G19" s="60">
        <f t="shared" si="0"/>
        <v>135</v>
      </c>
    </row>
    <row r="20" spans="2:7" ht="13.5" customHeight="1">
      <c r="B20" s="14">
        <v>6</v>
      </c>
      <c r="C20" s="62" t="s">
        <v>82</v>
      </c>
      <c r="D20" s="16">
        <v>15</v>
      </c>
      <c r="E20" s="16">
        <v>30</v>
      </c>
      <c r="F20" s="18">
        <v>0.20833333333333334</v>
      </c>
      <c r="G20" s="60">
        <f t="shared" si="0"/>
        <v>13.5</v>
      </c>
    </row>
    <row r="21" spans="2:7" ht="13.5" customHeight="1">
      <c r="B21" s="14">
        <v>1</v>
      </c>
      <c r="C21" s="12" t="s">
        <v>20</v>
      </c>
      <c r="D21" s="16">
        <v>90</v>
      </c>
      <c r="E21" s="16">
        <v>30</v>
      </c>
      <c r="F21" s="18">
        <v>0.20833333333333334</v>
      </c>
      <c r="G21" s="60">
        <f t="shared" si="0"/>
        <v>13.5</v>
      </c>
    </row>
    <row r="22" spans="2:7" ht="13.5" customHeight="1">
      <c r="B22" s="14">
        <v>0</v>
      </c>
      <c r="C22" s="62" t="s">
        <v>21</v>
      </c>
      <c r="D22" s="16">
        <v>60</v>
      </c>
      <c r="E22" s="16">
        <v>30</v>
      </c>
      <c r="F22" s="18">
        <v>0.20833333333333334</v>
      </c>
      <c r="G22" s="60">
        <f t="shared" si="0"/>
        <v>0</v>
      </c>
    </row>
    <row r="23" spans="2:7" ht="13.5" customHeight="1">
      <c r="B23" s="14">
        <v>0</v>
      </c>
      <c r="C23" s="12" t="s">
        <v>22</v>
      </c>
      <c r="D23" s="16">
        <v>40</v>
      </c>
      <c r="E23" s="16">
        <v>30</v>
      </c>
      <c r="F23" s="18">
        <v>0.20833333333333334</v>
      </c>
      <c r="G23" s="60">
        <f t="shared" si="0"/>
        <v>0</v>
      </c>
    </row>
    <row r="24" spans="2:7" ht="13.5" customHeight="1">
      <c r="B24" s="14">
        <v>1</v>
      </c>
      <c r="C24" s="62" t="s">
        <v>23</v>
      </c>
      <c r="D24" s="16">
        <v>1300</v>
      </c>
      <c r="E24" s="16">
        <v>30</v>
      </c>
      <c r="F24" s="18">
        <v>0.013888888888888888</v>
      </c>
      <c r="G24" s="60">
        <f t="shared" si="0"/>
        <v>13</v>
      </c>
    </row>
    <row r="25" spans="2:7" ht="13.5" customHeight="1">
      <c r="B25" s="14">
        <v>1</v>
      </c>
      <c r="C25" s="12" t="s">
        <v>24</v>
      </c>
      <c r="D25" s="16">
        <v>1000</v>
      </c>
      <c r="E25" s="16">
        <v>12</v>
      </c>
      <c r="F25" s="18">
        <v>0.041666666666666664</v>
      </c>
      <c r="G25" s="60">
        <f t="shared" si="0"/>
        <v>12</v>
      </c>
    </row>
    <row r="26" spans="2:7" ht="13.5" customHeight="1">
      <c r="B26" s="14">
        <v>1</v>
      </c>
      <c r="C26" s="62" t="s">
        <v>25</v>
      </c>
      <c r="D26" s="16">
        <v>1000</v>
      </c>
      <c r="E26" s="16">
        <v>30</v>
      </c>
      <c r="F26" s="18">
        <v>0.013888888888888888</v>
      </c>
      <c r="G26" s="60">
        <f t="shared" si="0"/>
        <v>10</v>
      </c>
    </row>
    <row r="27" spans="2:7" ht="13.5" customHeight="1">
      <c r="B27" s="14">
        <v>1</v>
      </c>
      <c r="C27" s="12" t="s">
        <v>26</v>
      </c>
      <c r="D27" s="16">
        <v>1500</v>
      </c>
      <c r="E27" s="16">
        <v>12</v>
      </c>
      <c r="F27" s="18">
        <v>0.020833333333333332</v>
      </c>
      <c r="G27" s="60">
        <f t="shared" si="0"/>
        <v>9</v>
      </c>
    </row>
    <row r="28" spans="2:7" ht="13.5" customHeight="1">
      <c r="B28" s="14">
        <v>1</v>
      </c>
      <c r="C28" s="62" t="s">
        <v>27</v>
      </c>
      <c r="D28" s="16">
        <v>1000</v>
      </c>
      <c r="E28" s="16">
        <v>30</v>
      </c>
      <c r="F28" s="18">
        <v>0.006944444444444444</v>
      </c>
      <c r="G28" s="60">
        <f t="shared" si="0"/>
        <v>5</v>
      </c>
    </row>
    <row r="29" spans="2:7" ht="13.5" customHeight="1">
      <c r="B29" s="14">
        <v>0</v>
      </c>
      <c r="C29" s="12" t="s">
        <v>28</v>
      </c>
      <c r="D29" s="16">
        <v>300</v>
      </c>
      <c r="E29" s="16">
        <v>30</v>
      </c>
      <c r="F29" s="18">
        <v>0.020833333333333332</v>
      </c>
      <c r="G29" s="60">
        <f t="shared" si="0"/>
        <v>0</v>
      </c>
    </row>
    <row r="30" spans="2:7" ht="13.5" customHeight="1" thickBot="1">
      <c r="B30" s="15">
        <v>1</v>
      </c>
      <c r="C30" s="63" t="s">
        <v>29</v>
      </c>
      <c r="D30" s="17">
        <v>20</v>
      </c>
      <c r="E30" s="17">
        <v>30</v>
      </c>
      <c r="F30" s="21">
        <v>0.16666666666666666</v>
      </c>
      <c r="G30" s="60">
        <f t="shared" si="0"/>
        <v>2.4</v>
      </c>
    </row>
    <row r="31" spans="2:7" ht="17.25" thickBot="1" thickTop="1">
      <c r="B31" s="151" t="s">
        <v>113</v>
      </c>
      <c r="C31" s="151"/>
      <c r="D31" s="151"/>
      <c r="E31" s="151"/>
      <c r="F31" s="151"/>
      <c r="G31" s="49">
        <f>SUM(G6:G30)</f>
        <v>662.6999999999999</v>
      </c>
    </row>
    <row r="32" spans="2:7" ht="16.5" thickTop="1">
      <c r="B32" s="50"/>
      <c r="C32" s="50"/>
      <c r="D32" s="50"/>
      <c r="E32" s="50"/>
      <c r="F32" s="50"/>
      <c r="G32" s="51"/>
    </row>
    <row r="33" spans="2:6" ht="24.75" customHeight="1">
      <c r="B33" s="150" t="s">
        <v>30</v>
      </c>
      <c r="C33" s="150"/>
      <c r="D33" s="150"/>
      <c r="E33" s="150"/>
      <c r="F33" s="150"/>
    </row>
    <row r="34" spans="2:6" ht="12.75">
      <c r="B34" s="33" t="s">
        <v>96</v>
      </c>
      <c r="C34" s="33"/>
      <c r="D34" s="33"/>
      <c r="E34" s="33"/>
      <c r="F34" s="33"/>
    </row>
  </sheetData>
  <mergeCells count="3">
    <mergeCell ref="B33:F33"/>
    <mergeCell ref="B31:F31"/>
    <mergeCell ref="B1:G1"/>
  </mergeCells>
  <dataValidations count="4">
    <dataValidation type="whole" allowBlank="1" showInputMessage="1" showErrorMessage="1" promptTitle="Digitação da potência média" prompt="Informe a potência média do aparelho relacionado nesta linha." errorTitle="Digitação da potência média" error="Esta célula somente aceita valores de potência entre 0 e 10.000 Watts." sqref="D4:D30">
      <formula1>1</formula1>
      <formula2>10000</formula2>
    </dataValidation>
    <dataValidation type="whole" allowBlank="1" showInputMessage="1" showErrorMessage="1" promptTitle="Número de aparelhos" prompt="Digite o número de aparelhos que você tem na sua casa." errorTitle="Número de aparelhos" error="Esta célula somente aceita números inteiros entre 0 e 1000." sqref="B4:B30">
      <formula1>0</formula1>
      <formula2>1000</formula2>
    </dataValidation>
    <dataValidation type="whole" allowBlank="1" showInputMessage="1" showErrorMessage="1" promptTitle="Digitação de Dias de uso" prompt="Favor digitar o número de dias de utilização do aparelho na sua residência." errorTitle="Digitação de Dias de uso" error="Esta célula aceita valores entre 0 e 31." sqref="E4:E30">
      <formula1>0</formula1>
      <formula2>31</formula2>
    </dataValidation>
    <dataValidation type="time" allowBlank="1" showInputMessage="1" showErrorMessage="1" sqref="F4:F30">
      <formula1>0</formula1>
      <formula2>0.9993055555555556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workbookViewId="0" topLeftCell="A1">
      <selection activeCell="F24" sqref="F24"/>
    </sheetView>
  </sheetViews>
  <sheetFormatPr defaultColWidth="9.140625" defaultRowHeight="12.75"/>
  <cols>
    <col min="2" max="2" width="11.140625" style="0" customWidth="1"/>
    <col min="3" max="3" width="7.140625" style="0" customWidth="1"/>
    <col min="4" max="4" width="5.140625" style="0" customWidth="1"/>
    <col min="9" max="9" width="10.28125" style="0" customWidth="1"/>
  </cols>
  <sheetData>
    <row r="1" ht="59.25" customHeight="1"/>
    <row r="2" spans="2:9" ht="12.75">
      <c r="B2" s="154" t="s">
        <v>84</v>
      </c>
      <c r="C2" s="155"/>
      <c r="D2" s="155"/>
      <c r="E2" s="155"/>
      <c r="F2" s="155"/>
      <c r="G2" s="155"/>
      <c r="H2" s="155"/>
      <c r="I2" s="156"/>
    </row>
    <row r="3" spans="2:9" ht="12.75">
      <c r="B3" s="52"/>
      <c r="C3" s="53"/>
      <c r="D3" s="53"/>
      <c r="E3" s="53"/>
      <c r="F3" s="53"/>
      <c r="G3" s="53"/>
      <c r="H3" s="53"/>
      <c r="I3" s="34"/>
    </row>
    <row r="4" spans="2:9" ht="12.75">
      <c r="B4" s="52" t="s">
        <v>85</v>
      </c>
      <c r="C4" s="53"/>
      <c r="D4" s="53"/>
      <c r="E4" s="53"/>
      <c r="F4" s="53"/>
      <c r="G4" s="53"/>
      <c r="H4" s="53"/>
      <c r="I4" s="34"/>
    </row>
    <row r="5" spans="2:9" ht="12.75">
      <c r="B5" s="52" t="s">
        <v>86</v>
      </c>
      <c r="C5" s="53"/>
      <c r="D5" s="53"/>
      <c r="E5" s="53"/>
      <c r="F5" s="53"/>
      <c r="G5" s="53"/>
      <c r="H5" s="53"/>
      <c r="I5" s="34"/>
    </row>
    <row r="6" spans="2:9" ht="12.75">
      <c r="B6" s="52"/>
      <c r="C6" s="53"/>
      <c r="D6" s="53"/>
      <c r="E6" s="53"/>
      <c r="F6" s="53"/>
      <c r="G6" s="53"/>
      <c r="H6" s="53"/>
      <c r="I6" s="34"/>
    </row>
    <row r="7" spans="2:9" ht="12.75">
      <c r="B7" s="52"/>
      <c r="C7" s="53"/>
      <c r="D7" s="64" t="s">
        <v>33</v>
      </c>
      <c r="E7" s="153" t="s">
        <v>87</v>
      </c>
      <c r="F7" s="153"/>
      <c r="G7" s="153"/>
      <c r="H7" s="53"/>
      <c r="I7" s="34"/>
    </row>
    <row r="8" spans="2:9" ht="12.75">
      <c r="B8" s="52"/>
      <c r="C8" s="53"/>
      <c r="D8" s="65"/>
      <c r="E8" s="65"/>
      <c r="F8" s="66">
        <v>60000</v>
      </c>
      <c r="G8" s="65"/>
      <c r="H8" s="53"/>
      <c r="I8" s="34"/>
    </row>
    <row r="9" spans="2:9" ht="12.75">
      <c r="B9" s="52"/>
      <c r="C9" s="53"/>
      <c r="D9" s="53"/>
      <c r="E9" s="53"/>
      <c r="F9" s="54"/>
      <c r="G9" s="53"/>
      <c r="H9" s="53"/>
      <c r="I9" s="34"/>
    </row>
    <row r="10" spans="2:9" ht="12.75">
      <c r="B10" s="52" t="s">
        <v>83</v>
      </c>
      <c r="C10" s="53"/>
      <c r="D10" s="53"/>
      <c r="E10" s="53"/>
      <c r="F10" s="53"/>
      <c r="G10" s="53"/>
      <c r="H10" s="53"/>
      <c r="I10" s="34"/>
    </row>
    <row r="11" spans="2:9" ht="12.75">
      <c r="B11" s="55" t="s">
        <v>88</v>
      </c>
      <c r="C11" s="53" t="s">
        <v>94</v>
      </c>
      <c r="D11" s="53"/>
      <c r="E11" s="53"/>
      <c r="F11" s="53"/>
      <c r="G11" s="53"/>
      <c r="H11" s="53"/>
      <c r="I11" s="34"/>
    </row>
    <row r="12" spans="2:9" ht="12.75">
      <c r="B12" s="55" t="s">
        <v>89</v>
      </c>
      <c r="C12" s="53" t="s">
        <v>92</v>
      </c>
      <c r="D12" s="53"/>
      <c r="E12" s="53"/>
      <c r="F12" s="53"/>
      <c r="G12" s="53"/>
      <c r="H12" s="53"/>
      <c r="I12" s="34"/>
    </row>
    <row r="13" spans="2:9" ht="12.75">
      <c r="B13" s="55" t="s">
        <v>90</v>
      </c>
      <c r="C13" s="53" t="s">
        <v>93</v>
      </c>
      <c r="D13" s="53"/>
      <c r="E13" s="53"/>
      <c r="F13" s="53"/>
      <c r="G13" s="53"/>
      <c r="H13" s="53"/>
      <c r="I13" s="34"/>
    </row>
    <row r="14" spans="2:9" ht="12.75">
      <c r="B14" s="56" t="s">
        <v>91</v>
      </c>
      <c r="C14" s="57" t="s">
        <v>95</v>
      </c>
      <c r="D14" s="57"/>
      <c r="E14" s="57"/>
      <c r="F14" s="57"/>
      <c r="G14" s="57"/>
      <c r="H14" s="57"/>
      <c r="I14" s="10"/>
    </row>
    <row r="17" ht="12.75">
      <c r="C17" s="157" t="s">
        <v>122</v>
      </c>
    </row>
  </sheetData>
  <mergeCells count="2">
    <mergeCell ref="E7:G7"/>
    <mergeCell ref="B2:I2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Mondial Informática S/C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Pasta de Trabalho para Controle de Energia</dc:title>
  <dc:subject/>
  <dc:creator>Mondial Informática S/C Ltda.</dc:creator>
  <cp:keywords/>
  <dc:description>Concepção original de: Sylvio Rocha</dc:description>
  <cp:lastModifiedBy>Valter</cp:lastModifiedBy>
  <cp:lastPrinted>2001-05-24T23:21:01Z</cp:lastPrinted>
  <dcterms:created xsi:type="dcterms:W3CDTF">2001-05-22T17:59:10Z</dcterms:created>
  <dcterms:modified xsi:type="dcterms:W3CDTF">2009-08-02T20:46:27Z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1814999013</vt:i4>
  </property>
  <property fmtid="{D5CDD505-2E9C-101B-9397-08002B2CF9AE}" pid="3" name="_EmailSubject">
    <vt:lpwstr/>
  </property>
  <property fmtid="{D5CDD505-2E9C-101B-9397-08002B2CF9AE}" pid="4" name="_AuthorEmail">
    <vt:lpwstr>benito@mondial.com.br</vt:lpwstr>
  </property>
  <property fmtid="{D5CDD505-2E9C-101B-9397-08002B2CF9AE}" pid="5" name="_AuthorEmailDisplayName">
    <vt:lpwstr>João Benito Savastano</vt:lpwstr>
  </property>
  <property fmtid="{D5CDD505-2E9C-101B-9397-08002B2CF9AE}" pid="6" name="_PreviousAdHocReviewCycleID">
    <vt:i4>1814999013</vt:i4>
  </property>
  <property fmtid="{D5CDD505-2E9C-101B-9397-08002B2CF9AE}" pid="7" name="_ReviewingToolsShownOnce">
    <vt:lpwstr/>
  </property>
</Properties>
</file>